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66925"/>
  <mc:AlternateContent xmlns:mc="http://schemas.openxmlformats.org/markup-compatibility/2006">
    <mc:Choice Requires="x15">
      <x15ac:absPath xmlns:x15ac="http://schemas.microsoft.com/office/spreadsheetml/2010/11/ac" url="C:\Users\ocean\Desktop\"/>
    </mc:Choice>
  </mc:AlternateContent>
  <xr:revisionPtr revIDLastSave="0" documentId="13_ncr:1_{EA2A5FF6-EB83-4FCA-AB89-4EF1F9CCFE22}" xr6:coauthVersionLast="47" xr6:coauthVersionMax="47" xr10:uidLastSave="{00000000-0000-0000-0000-000000000000}"/>
  <workbookProtection workbookAlgorithmName="SHA-512" workbookHashValue="k+nkmcM2uSBRPvKYRhjRhdysewkkhdjIRkbdf9wlrPH05UWxKCmgsjdIS5i7WTeV+YzzI2N2gqQ7aWWIlud6wA==" workbookSaltValue="96EmbNqqAaacCrjE3Tv8xw==" workbookSpinCount="100000" lockStructure="1"/>
  <bookViews>
    <workbookView xWindow="-28920" yWindow="-120" windowWidth="29040" windowHeight="15720" firstSheet="4" activeTab="6" xr2:uid="{6B2951A6-96A5-4141-BBC5-8233B3A79421}"/>
  </bookViews>
  <sheets>
    <sheet name="Guide" sheetId="1" r:id="rId1"/>
    <sheet name="Hypothèses &gt;&gt;" sheetId="9" r:id="rId2"/>
    <sheet name="Données du projet" sheetId="2" r:id="rId3"/>
    <sheet name="Investissements - Financement" sheetId="15" r:id="rId4"/>
    <sheet name="Prévisionnel" sheetId="10" r:id="rId5"/>
    <sheet name="Résultats &gt;&gt;" sheetId="8" r:id="rId6"/>
    <sheet name="Synthèse" sheetId="3" r:id="rId7"/>
    <sheet name="Etats financiers &gt;" sheetId="4" r:id="rId8"/>
    <sheet name="Compte de résultat" sheetId="5" r:id="rId9"/>
    <sheet name="Suivi de trésorerie" sheetId="6" r:id="rId10"/>
    <sheet name="Plan de financement" sheetId="7" r:id="rId11"/>
    <sheet name="Output MMM" sheetId="16" r:id="rId12"/>
    <sheet name="Output BPmetrics" sheetId="17"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7" l="1"/>
  <c r="C17" i="17"/>
  <c r="B17" i="17"/>
  <c r="D16" i="17"/>
  <c r="C16" i="17"/>
  <c r="B16" i="17"/>
  <c r="D16" i="16"/>
  <c r="C16" i="16"/>
  <c r="B16" i="16"/>
  <c r="D19" i="17"/>
  <c r="C19" i="17"/>
  <c r="B19" i="17"/>
  <c r="D18" i="17"/>
  <c r="C18" i="17"/>
  <c r="B18" i="17"/>
  <c r="B14" i="17"/>
  <c r="C14" i="17" s="1"/>
  <c r="D14" i="17" s="1"/>
  <c r="B13" i="17"/>
  <c r="C13" i="17" s="1"/>
  <c r="D13" i="17" s="1"/>
  <c r="D15" i="17"/>
  <c r="C15" i="17"/>
  <c r="B15" i="17"/>
  <c r="D12" i="17"/>
  <c r="C12" i="17"/>
  <c r="B12" i="17"/>
  <c r="M53" i="15"/>
  <c r="M54" i="15" s="1"/>
  <c r="N53" i="15"/>
  <c r="N54" i="15" s="1"/>
  <c r="L53" i="15"/>
  <c r="L54" i="15" s="1"/>
  <c r="M47" i="15"/>
  <c r="M48" i="15" s="1"/>
  <c r="N47" i="15"/>
  <c r="N48" i="15" s="1"/>
  <c r="L47" i="15"/>
  <c r="L48" i="15" s="1"/>
  <c r="M41" i="15"/>
  <c r="M42" i="15" s="1"/>
  <c r="N41" i="15"/>
  <c r="N42" i="15" s="1"/>
  <c r="L41" i="15"/>
  <c r="L42" i="15" s="1"/>
  <c r="L35" i="15"/>
  <c r="M35" i="15" s="1"/>
  <c r="M39" i="15" s="1"/>
  <c r="M37" i="15" l="1"/>
  <c r="L38" i="15"/>
  <c r="M49" i="15" s="1"/>
  <c r="M50" i="15" s="1"/>
  <c r="M51" i="15" s="1"/>
  <c r="M52" i="15" s="1"/>
  <c r="M38" i="15"/>
  <c r="L39" i="15"/>
  <c r="L55" i="15" s="1"/>
  <c r="L56" i="15" s="1"/>
  <c r="L37" i="15"/>
  <c r="L43" i="15" s="1"/>
  <c r="L44" i="15" s="1"/>
  <c r="F46" i="5" s="1"/>
  <c r="F96" i="5" s="1"/>
  <c r="N35" i="15"/>
  <c r="F74" i="10"/>
  <c r="H41" i="5"/>
  <c r="G41" i="5"/>
  <c r="C74" i="10"/>
  <c r="M55" i="15" l="1"/>
  <c r="M56" i="15" s="1"/>
  <c r="N39" i="15"/>
  <c r="N55" i="15" s="1"/>
  <c r="N56" i="15" s="1"/>
  <c r="N57" i="15" s="1"/>
  <c r="N58" i="15" s="1"/>
  <c r="N38" i="15"/>
  <c r="N49" i="15" s="1"/>
  <c r="N50" i="15" s="1"/>
  <c r="N51" i="15" s="1"/>
  <c r="N52" i="15" s="1"/>
  <c r="N37" i="15"/>
  <c r="N43" i="15" s="1"/>
  <c r="N44" i="15" s="1"/>
  <c r="M43" i="15"/>
  <c r="M44" i="15" s="1"/>
  <c r="M45" i="15" s="1"/>
  <c r="M46" i="15" s="1"/>
  <c r="L49" i="15"/>
  <c r="L50" i="15" s="1"/>
  <c r="L51" i="15" s="1"/>
  <c r="L52" i="15" s="1"/>
  <c r="L25" i="15"/>
  <c r="C105" i="10"/>
  <c r="N45" i="15" l="1"/>
  <c r="N46" i="15" s="1"/>
  <c r="H46" i="5"/>
  <c r="G46" i="5"/>
  <c r="AE77" i="6"/>
  <c r="AM77" i="6"/>
  <c r="AF77" i="6"/>
  <c r="AN77" i="6"/>
  <c r="AG77" i="6"/>
  <c r="AO77" i="6"/>
  <c r="AH77" i="6"/>
  <c r="AD77" i="6"/>
  <c r="AI77" i="6"/>
  <c r="AJ77" i="6"/>
  <c r="AK77" i="6"/>
  <c r="AL77" i="6"/>
  <c r="L45" i="15"/>
  <c r="L46" i="15" s="1"/>
  <c r="M57" i="15"/>
  <c r="M58" i="15" s="1"/>
  <c r="W77" i="6" s="1"/>
  <c r="L57" i="15"/>
  <c r="L58" i="15" s="1"/>
  <c r="N25" i="15"/>
  <c r="M25" i="15"/>
  <c r="D105" i="10"/>
  <c r="C28" i="16"/>
  <c r="D28" i="16"/>
  <c r="C22" i="16"/>
  <c r="D22" i="16"/>
  <c r="B23" i="16"/>
  <c r="C23" i="16" s="1"/>
  <c r="D23" i="16" s="1"/>
  <c r="B22" i="16"/>
  <c r="B15" i="16"/>
  <c r="C15" i="16" s="1"/>
  <c r="D15" i="16" s="1"/>
  <c r="AB77" i="6" l="1"/>
  <c r="T77" i="6"/>
  <c r="AA77" i="6"/>
  <c r="S77" i="6"/>
  <c r="R77" i="6"/>
  <c r="Z77" i="6"/>
  <c r="V77" i="6"/>
  <c r="Y77" i="6"/>
  <c r="AC77" i="6"/>
  <c r="X77" i="6"/>
  <c r="U77" i="6"/>
  <c r="G77" i="6"/>
  <c r="O77" i="6"/>
  <c r="I77" i="6"/>
  <c r="H77" i="6"/>
  <c r="P77" i="6"/>
  <c r="Q77" i="6"/>
  <c r="J77" i="6"/>
  <c r="F77" i="6"/>
  <c r="K77" i="6"/>
  <c r="L77" i="6"/>
  <c r="M77" i="6"/>
  <c r="N77" i="6"/>
  <c r="D24" i="16"/>
  <c r="C24" i="16"/>
  <c r="B24" i="16"/>
  <c r="F23" i="6" l="1"/>
  <c r="F45" i="6"/>
  <c r="F18" i="6"/>
  <c r="F20" i="6" s="1"/>
  <c r="F10" i="7"/>
  <c r="E105" i="10"/>
  <c r="C58" i="10"/>
  <c r="C43" i="15"/>
  <c r="F38" i="6"/>
  <c r="F61" i="5"/>
  <c r="F42" i="6"/>
  <c r="F41" i="6"/>
  <c r="F40" i="6"/>
  <c r="B66" i="6"/>
  <c r="B67" i="6"/>
  <c r="B63" i="6"/>
  <c r="B64" i="6"/>
  <c r="B65" i="6"/>
  <c r="B62" i="6"/>
  <c r="B49" i="6"/>
  <c r="B50" i="6"/>
  <c r="B51" i="6"/>
  <c r="B52" i="6"/>
  <c r="B53" i="6"/>
  <c r="B54" i="6"/>
  <c r="B55" i="6"/>
  <c r="B56" i="6"/>
  <c r="B57" i="6"/>
  <c r="B58" i="6"/>
  <c r="B59" i="6"/>
  <c r="B60" i="6"/>
  <c r="B61" i="6"/>
  <c r="B48" i="6"/>
  <c r="C24" i="15" l="1"/>
  <c r="C25" i="15" s="1"/>
  <c r="F59" i="5"/>
  <c r="G59" i="5" s="1"/>
  <c r="G61" i="5" s="1"/>
  <c r="F36" i="6"/>
  <c r="G36" i="6" s="1"/>
  <c r="G38" i="6" s="1"/>
  <c r="H36" i="6" l="1"/>
  <c r="H38" i="6" s="1"/>
  <c r="I36" i="6" l="1"/>
  <c r="I38" i="6" s="1"/>
  <c r="J36" i="6" l="1"/>
  <c r="J38" i="6" s="1"/>
  <c r="K36" i="6" l="1"/>
  <c r="K38" i="6" s="1"/>
  <c r="L36" i="6" l="1"/>
  <c r="L38" i="6" s="1"/>
  <c r="M36" i="6" l="1"/>
  <c r="M38" i="6" s="1"/>
  <c r="N36" i="6" l="1"/>
  <c r="N38" i="6" s="1"/>
  <c r="O36" i="6" l="1"/>
  <c r="O38" i="6" s="1"/>
  <c r="P36" i="6" l="1"/>
  <c r="P38" i="6" s="1"/>
  <c r="Q36" i="6" l="1"/>
  <c r="Q38" i="6" s="1"/>
  <c r="R36" i="6" l="1"/>
  <c r="R38" i="6" s="1"/>
  <c r="S36" i="6" l="1"/>
  <c r="S38" i="6" s="1"/>
  <c r="T36" i="6" l="1"/>
  <c r="T38" i="6" s="1"/>
  <c r="U36" i="6" l="1"/>
  <c r="U38" i="6" s="1"/>
  <c r="V36" i="6" l="1"/>
  <c r="V38" i="6" s="1"/>
  <c r="W36" i="6" l="1"/>
  <c r="W38" i="6" s="1"/>
  <c r="X36" i="6" l="1"/>
  <c r="X38" i="6" s="1"/>
  <c r="Y36" i="6" l="1"/>
  <c r="Y38" i="6" s="1"/>
  <c r="Z36" i="6" l="1"/>
  <c r="Z38" i="6" s="1"/>
  <c r="AA36" i="6" l="1"/>
  <c r="AA38" i="6" s="1"/>
  <c r="AB36" i="6" l="1"/>
  <c r="AB38" i="6" s="1"/>
  <c r="AC36" i="6" l="1"/>
  <c r="AC38" i="6" s="1"/>
  <c r="AD36" i="6" l="1"/>
  <c r="AD38" i="6" s="1"/>
  <c r="AE36" i="6" l="1"/>
  <c r="AE38" i="6" s="1"/>
  <c r="AF36" i="6" l="1"/>
  <c r="AF38" i="6" s="1"/>
  <c r="AG36" i="6" l="1"/>
  <c r="AG38" i="6" s="1"/>
  <c r="AH36" i="6" l="1"/>
  <c r="AH38" i="6" s="1"/>
  <c r="AI36" i="6" l="1"/>
  <c r="AI38" i="6" s="1"/>
  <c r="AJ36" i="6" l="1"/>
  <c r="AJ38" i="6" s="1"/>
  <c r="AK36" i="6" l="1"/>
  <c r="AK38" i="6" s="1"/>
  <c r="AL36" i="6" l="1"/>
  <c r="AL38" i="6" s="1"/>
  <c r="AM36" i="6" l="1"/>
  <c r="AM38" i="6" s="1"/>
  <c r="AN36" i="6" l="1"/>
  <c r="AN38" i="6" s="1"/>
  <c r="AO36" i="6" l="1"/>
  <c r="AO38" i="6" s="1"/>
  <c r="F22" i="6" l="1"/>
  <c r="F21" i="6"/>
  <c r="G20" i="6"/>
  <c r="H20" i="6"/>
  <c r="F18" i="7"/>
  <c r="F17" i="7"/>
  <c r="F16" i="7"/>
  <c r="F15" i="7"/>
  <c r="F11" i="7"/>
  <c r="B28" i="16" s="1"/>
  <c r="AH97" i="5" l="1"/>
  <c r="Z97" i="5"/>
  <c r="R97" i="5"/>
  <c r="J97" i="5"/>
  <c r="S97" i="5"/>
  <c r="AO97" i="5"/>
  <c r="AG97" i="5"/>
  <c r="Y97" i="5"/>
  <c r="Q97" i="5"/>
  <c r="I97" i="5"/>
  <c r="G97" i="5"/>
  <c r="AN97" i="5"/>
  <c r="AF97" i="5"/>
  <c r="X97" i="5"/>
  <c r="P97" i="5"/>
  <c r="H97" i="5"/>
  <c r="AM97" i="5"/>
  <c r="AE97" i="5"/>
  <c r="W97" i="5"/>
  <c r="O97" i="5"/>
  <c r="AL97" i="5"/>
  <c r="AD97" i="5"/>
  <c r="V97" i="5"/>
  <c r="N97" i="5"/>
  <c r="F97" i="5"/>
  <c r="K97" i="5"/>
  <c r="AK97" i="5"/>
  <c r="AC97" i="5"/>
  <c r="U97" i="5"/>
  <c r="M97" i="5"/>
  <c r="AA97" i="5"/>
  <c r="AJ97" i="5"/>
  <c r="AB97" i="5"/>
  <c r="T97" i="5"/>
  <c r="L97" i="5"/>
  <c r="AI97" i="5"/>
  <c r="F25" i="6" l="1"/>
  <c r="G23" i="6"/>
  <c r="H23" i="6"/>
  <c r="B83" i="5"/>
  <c r="B84" i="5"/>
  <c r="B85" i="5"/>
  <c r="B86" i="5"/>
  <c r="B87" i="5"/>
  <c r="B82" i="5"/>
  <c r="B69" i="5"/>
  <c r="B70" i="5"/>
  <c r="B71" i="5"/>
  <c r="B72" i="5"/>
  <c r="B73" i="5"/>
  <c r="B74" i="5"/>
  <c r="B75" i="5"/>
  <c r="B76" i="5"/>
  <c r="B77" i="5"/>
  <c r="B78" i="5"/>
  <c r="B79" i="5"/>
  <c r="B80" i="5"/>
  <c r="B81" i="5"/>
  <c r="B68" i="5"/>
  <c r="F47" i="5"/>
  <c r="F13" i="6" s="1"/>
  <c r="H47" i="5"/>
  <c r="H13" i="6" s="1"/>
  <c r="G47" i="5"/>
  <c r="G13" i="6" s="1"/>
  <c r="F13" i="7" l="1"/>
  <c r="H13" i="7"/>
  <c r="H25" i="6"/>
  <c r="G25" i="6"/>
  <c r="G13" i="7"/>
  <c r="H59" i="5"/>
  <c r="H61" i="5" s="1"/>
  <c r="I59" i="5" l="1"/>
  <c r="I61" i="5" s="1"/>
  <c r="J96" i="5" l="1"/>
  <c r="J76" i="6" s="1"/>
  <c r="N96" i="5"/>
  <c r="N76" i="6" s="1"/>
  <c r="F76" i="6"/>
  <c r="H96" i="5"/>
  <c r="H76" i="6" s="1"/>
  <c r="P96" i="5"/>
  <c r="P76" i="6" s="1"/>
  <c r="M96" i="5"/>
  <c r="M76" i="6" s="1"/>
  <c r="Q96" i="5"/>
  <c r="Q76" i="6" s="1"/>
  <c r="G96" i="5"/>
  <c r="G76" i="6" s="1"/>
  <c r="K96" i="5"/>
  <c r="K76" i="6" s="1"/>
  <c r="O96" i="5"/>
  <c r="O76" i="6" s="1"/>
  <c r="L96" i="5"/>
  <c r="L76" i="6" s="1"/>
  <c r="I96" i="5"/>
  <c r="I76" i="6" s="1"/>
  <c r="J59" i="5"/>
  <c r="J61" i="5" s="1"/>
  <c r="V96" i="5" l="1"/>
  <c r="V76" i="6" s="1"/>
  <c r="Z96" i="5"/>
  <c r="Z76" i="6" s="1"/>
  <c r="R96" i="5"/>
  <c r="R76" i="6" s="1"/>
  <c r="X96" i="5"/>
  <c r="X76" i="6" s="1"/>
  <c r="U96" i="5"/>
  <c r="U76" i="6" s="1"/>
  <c r="AC96" i="5"/>
  <c r="AC76" i="6" s="1"/>
  <c r="S96" i="5"/>
  <c r="S76" i="6" s="1"/>
  <c r="W96" i="5"/>
  <c r="W76" i="6" s="1"/>
  <c r="AA96" i="5"/>
  <c r="AA76" i="6" s="1"/>
  <c r="T96" i="5"/>
  <c r="T76" i="6" s="1"/>
  <c r="AB96" i="5"/>
  <c r="AB76" i="6" s="1"/>
  <c r="Y96" i="5"/>
  <c r="Y76" i="6" s="1"/>
  <c r="AH96" i="5"/>
  <c r="AH76" i="6" s="1"/>
  <c r="AL96" i="5"/>
  <c r="AL76" i="6" s="1"/>
  <c r="AD96" i="5"/>
  <c r="AD76" i="6" s="1"/>
  <c r="AJ96" i="5"/>
  <c r="AJ76" i="6" s="1"/>
  <c r="AN96" i="5"/>
  <c r="AN76" i="6" s="1"/>
  <c r="AK96" i="5"/>
  <c r="AK76" i="6" s="1"/>
  <c r="AE96" i="5"/>
  <c r="AE76" i="6" s="1"/>
  <c r="AI96" i="5"/>
  <c r="AI76" i="6" s="1"/>
  <c r="AM96" i="5"/>
  <c r="AM76" i="6" s="1"/>
  <c r="AF96" i="5"/>
  <c r="AF76" i="6" s="1"/>
  <c r="AG96" i="5"/>
  <c r="AG76" i="6" s="1"/>
  <c r="AO96" i="5"/>
  <c r="AO76" i="6" s="1"/>
  <c r="K59" i="5"/>
  <c r="K61" i="5" s="1"/>
  <c r="L59" i="5" l="1"/>
  <c r="L61" i="5" s="1"/>
  <c r="M59" i="5" l="1"/>
  <c r="M61" i="5" s="1"/>
  <c r="N59" i="5" l="1"/>
  <c r="N61" i="5" s="1"/>
  <c r="O59" i="5" l="1"/>
  <c r="O61" i="5" s="1"/>
  <c r="P59" i="5" l="1"/>
  <c r="P61" i="5" s="1"/>
  <c r="Q59" i="5" l="1"/>
  <c r="Q61" i="5" s="1"/>
  <c r="R59" i="5" l="1"/>
  <c r="R61" i="5" s="1"/>
  <c r="S59" i="5" l="1"/>
  <c r="S61" i="5" s="1"/>
  <c r="T59" i="5" l="1"/>
  <c r="T61" i="5" s="1"/>
  <c r="U59" i="5" l="1"/>
  <c r="U61" i="5" s="1"/>
  <c r="V59" i="5" l="1"/>
  <c r="V61" i="5" s="1"/>
  <c r="W59" i="5" l="1"/>
  <c r="W61" i="5" s="1"/>
  <c r="X59" i="5" l="1"/>
  <c r="X61" i="5" s="1"/>
  <c r="Y59" i="5" l="1"/>
  <c r="Y61" i="5" s="1"/>
  <c r="H43" i="5"/>
  <c r="H44" i="5" s="1"/>
  <c r="G43" i="5"/>
  <c r="G44" i="5" s="1"/>
  <c r="F43" i="5"/>
  <c r="F44" i="5" s="1"/>
  <c r="F41" i="5"/>
  <c r="B37" i="5"/>
  <c r="G37" i="5" s="1"/>
  <c r="B36" i="5"/>
  <c r="H36" i="5" s="1"/>
  <c r="B33" i="5"/>
  <c r="H33" i="5" s="1"/>
  <c r="B34" i="5"/>
  <c r="H34" i="5" s="1"/>
  <c r="B35" i="5"/>
  <c r="H35" i="5" s="1"/>
  <c r="B32" i="5"/>
  <c r="G32" i="5" s="1"/>
  <c r="B31" i="5"/>
  <c r="H31" i="5" s="1"/>
  <c r="B30" i="5"/>
  <c r="G30" i="5" s="1"/>
  <c r="B19" i="5"/>
  <c r="H19" i="5" s="1"/>
  <c r="B20" i="5"/>
  <c r="H20" i="5" s="1"/>
  <c r="B21" i="5"/>
  <c r="H21" i="5" s="1"/>
  <c r="B22" i="5"/>
  <c r="G22" i="5" s="1"/>
  <c r="B23" i="5"/>
  <c r="G23" i="5" s="1"/>
  <c r="B24" i="5"/>
  <c r="G24" i="5" s="1"/>
  <c r="B25" i="5"/>
  <c r="H25" i="5" s="1"/>
  <c r="B26" i="5"/>
  <c r="H26" i="5" s="1"/>
  <c r="B27" i="5"/>
  <c r="B28" i="5"/>
  <c r="H28" i="5" s="1"/>
  <c r="B29" i="5"/>
  <c r="H29" i="5" s="1"/>
  <c r="B18" i="5"/>
  <c r="G18" i="5" s="1"/>
  <c r="C15" i="10"/>
  <c r="C16" i="10" s="1"/>
  <c r="C30" i="10"/>
  <c r="D29" i="10"/>
  <c r="E29" i="10" s="1"/>
  <c r="D28" i="10"/>
  <c r="E28" i="10" s="1"/>
  <c r="D14" i="10"/>
  <c r="D15" i="10" l="1"/>
  <c r="D16" i="10" s="1"/>
  <c r="C31" i="10"/>
  <c r="C32" i="10" s="1"/>
  <c r="F12" i="5"/>
  <c r="B12" i="16" s="1"/>
  <c r="E30" i="10"/>
  <c r="D30" i="10"/>
  <c r="G12" i="5" s="1"/>
  <c r="H27" i="5"/>
  <c r="F27" i="5"/>
  <c r="G34" i="5"/>
  <c r="V84" i="5" s="1"/>
  <c r="V64" i="6" s="1"/>
  <c r="G28" i="5"/>
  <c r="Y78" i="5" s="1"/>
  <c r="Y58" i="6" s="1"/>
  <c r="F18" i="5"/>
  <c r="L68" i="5" s="1"/>
  <c r="S68" i="5"/>
  <c r="T68" i="5"/>
  <c r="U68" i="5"/>
  <c r="W68" i="5"/>
  <c r="V68" i="5"/>
  <c r="X68" i="5"/>
  <c r="Y68" i="5"/>
  <c r="R68" i="5"/>
  <c r="V72" i="5"/>
  <c r="V52" i="6" s="1"/>
  <c r="W72" i="5"/>
  <c r="W52" i="6" s="1"/>
  <c r="T72" i="5"/>
  <c r="T52" i="6" s="1"/>
  <c r="X72" i="5"/>
  <c r="X52" i="6" s="1"/>
  <c r="R72" i="5"/>
  <c r="R52" i="6" s="1"/>
  <c r="Y72" i="5"/>
  <c r="Y52" i="6" s="1"/>
  <c r="S72" i="5"/>
  <c r="S52" i="6" s="1"/>
  <c r="U72" i="5"/>
  <c r="U52" i="6" s="1"/>
  <c r="U82" i="5"/>
  <c r="U62" i="6" s="1"/>
  <c r="V82" i="5"/>
  <c r="V62" i="6" s="1"/>
  <c r="R82" i="5"/>
  <c r="R62" i="6" s="1"/>
  <c r="W82" i="5"/>
  <c r="W62" i="6" s="1"/>
  <c r="S82" i="5"/>
  <c r="S62" i="6" s="1"/>
  <c r="X82" i="5"/>
  <c r="X62" i="6" s="1"/>
  <c r="Y82" i="5"/>
  <c r="Y62" i="6" s="1"/>
  <c r="T82" i="5"/>
  <c r="T62" i="6" s="1"/>
  <c r="S73" i="5"/>
  <c r="S53" i="6" s="1"/>
  <c r="T73" i="5"/>
  <c r="T53" i="6" s="1"/>
  <c r="U73" i="5"/>
  <c r="U53" i="6" s="1"/>
  <c r="V73" i="5"/>
  <c r="V53" i="6" s="1"/>
  <c r="W73" i="5"/>
  <c r="W53" i="6" s="1"/>
  <c r="Y73" i="5"/>
  <c r="Y53" i="6" s="1"/>
  <c r="X73" i="5"/>
  <c r="X53" i="6" s="1"/>
  <c r="R73" i="5"/>
  <c r="R53" i="6" s="1"/>
  <c r="V80" i="5"/>
  <c r="V60" i="6" s="1"/>
  <c r="W80" i="5"/>
  <c r="W60" i="6" s="1"/>
  <c r="R80" i="5"/>
  <c r="R60" i="6" s="1"/>
  <c r="X80" i="5"/>
  <c r="X60" i="6" s="1"/>
  <c r="Y80" i="5"/>
  <c r="Y60" i="6" s="1"/>
  <c r="S80" i="5"/>
  <c r="S60" i="6" s="1"/>
  <c r="T80" i="5"/>
  <c r="T60" i="6" s="1"/>
  <c r="U80" i="5"/>
  <c r="U60" i="6" s="1"/>
  <c r="W87" i="5"/>
  <c r="W67" i="6" s="1"/>
  <c r="X87" i="5"/>
  <c r="X67" i="6" s="1"/>
  <c r="Y87" i="5"/>
  <c r="Y67" i="6" s="1"/>
  <c r="T87" i="5"/>
  <c r="T67" i="6" s="1"/>
  <c r="R87" i="5"/>
  <c r="R67" i="6" s="1"/>
  <c r="S87" i="5"/>
  <c r="S67" i="6" s="1"/>
  <c r="V87" i="5"/>
  <c r="V67" i="6" s="1"/>
  <c r="U87" i="5"/>
  <c r="U67" i="6" s="1"/>
  <c r="X74" i="5"/>
  <c r="X54" i="6" s="1"/>
  <c r="Y74" i="5"/>
  <c r="Y54" i="6" s="1"/>
  <c r="V74" i="5"/>
  <c r="V54" i="6" s="1"/>
  <c r="S74" i="5"/>
  <c r="S54" i="6" s="1"/>
  <c r="T74" i="5"/>
  <c r="T54" i="6" s="1"/>
  <c r="U74" i="5"/>
  <c r="U54" i="6" s="1"/>
  <c r="W74" i="5"/>
  <c r="W54" i="6" s="1"/>
  <c r="R74" i="5"/>
  <c r="R54" i="6" s="1"/>
  <c r="E14" i="10"/>
  <c r="H94" i="5"/>
  <c r="H73" i="6" s="1"/>
  <c r="L93" i="5"/>
  <c r="L72" i="6" s="1"/>
  <c r="M93" i="5"/>
  <c r="M72" i="6" s="1"/>
  <c r="N93" i="5"/>
  <c r="N72" i="6" s="1"/>
  <c r="P93" i="5"/>
  <c r="P72" i="6" s="1"/>
  <c r="G93" i="5"/>
  <c r="G72" i="6" s="1"/>
  <c r="O93" i="5"/>
  <c r="O72" i="6" s="1"/>
  <c r="H93" i="5"/>
  <c r="H72" i="6" s="1"/>
  <c r="I93" i="5"/>
  <c r="I72" i="6" s="1"/>
  <c r="Q93" i="5"/>
  <c r="Q72" i="6" s="1"/>
  <c r="K93" i="5"/>
  <c r="K72" i="6" s="1"/>
  <c r="J93" i="5"/>
  <c r="J72" i="6" s="1"/>
  <c r="F93" i="5"/>
  <c r="F72" i="6" s="1"/>
  <c r="AC94" i="5"/>
  <c r="AC73" i="6" s="1"/>
  <c r="T93" i="5"/>
  <c r="T72" i="6" s="1"/>
  <c r="AB93" i="5"/>
  <c r="AB72" i="6" s="1"/>
  <c r="U93" i="5"/>
  <c r="U72" i="6" s="1"/>
  <c r="AC93" i="5"/>
  <c r="AC72" i="6" s="1"/>
  <c r="X93" i="5"/>
  <c r="X72" i="6" s="1"/>
  <c r="V93" i="5"/>
  <c r="V72" i="6" s="1"/>
  <c r="R93" i="5"/>
  <c r="R72" i="6" s="1"/>
  <c r="W93" i="5"/>
  <c r="W72" i="6" s="1"/>
  <c r="Y93" i="5"/>
  <c r="Y72" i="6" s="1"/>
  <c r="Z93" i="5"/>
  <c r="Z72" i="6" s="1"/>
  <c r="S93" i="5"/>
  <c r="S72" i="6" s="1"/>
  <c r="AA93" i="5"/>
  <c r="AA72" i="6" s="1"/>
  <c r="AF94" i="5"/>
  <c r="AF73" i="6" s="1"/>
  <c r="AI93" i="5"/>
  <c r="AI72" i="6" s="1"/>
  <c r="AM93" i="5"/>
  <c r="AM72" i="6" s="1"/>
  <c r="AJ93" i="5"/>
  <c r="AJ72" i="6" s="1"/>
  <c r="AE93" i="5"/>
  <c r="AE72" i="6" s="1"/>
  <c r="AK93" i="5"/>
  <c r="AK72" i="6" s="1"/>
  <c r="AO93" i="5"/>
  <c r="AO72" i="6" s="1"/>
  <c r="AL93" i="5"/>
  <c r="AL72" i="6" s="1"/>
  <c r="AF93" i="5"/>
  <c r="AF72" i="6" s="1"/>
  <c r="AN93" i="5"/>
  <c r="AN72" i="6" s="1"/>
  <c r="AH93" i="5"/>
  <c r="AH72" i="6" s="1"/>
  <c r="AG93" i="5"/>
  <c r="AG72" i="6" s="1"/>
  <c r="AD93" i="5"/>
  <c r="AD72" i="6" s="1"/>
  <c r="G42" i="5"/>
  <c r="C14" i="16" s="1"/>
  <c r="Y91" i="5"/>
  <c r="Y70" i="6" s="1"/>
  <c r="T91" i="5"/>
  <c r="T70" i="6" s="1"/>
  <c r="Z91" i="5"/>
  <c r="Z70" i="6" s="1"/>
  <c r="AB91" i="5"/>
  <c r="AB70" i="6" s="1"/>
  <c r="S91" i="5"/>
  <c r="S70" i="6" s="1"/>
  <c r="AA91" i="5"/>
  <c r="AA70" i="6" s="1"/>
  <c r="U91" i="5"/>
  <c r="U70" i="6" s="1"/>
  <c r="AC91" i="5"/>
  <c r="AC70" i="6" s="1"/>
  <c r="W91" i="5"/>
  <c r="W70" i="6" s="1"/>
  <c r="V91" i="5"/>
  <c r="V70" i="6" s="1"/>
  <c r="R91" i="5"/>
  <c r="R70" i="6" s="1"/>
  <c r="X91" i="5"/>
  <c r="X70" i="6" s="1"/>
  <c r="F42" i="5"/>
  <c r="N92" i="5" s="1"/>
  <c r="I91" i="5"/>
  <c r="I70" i="6" s="1"/>
  <c r="Q91" i="5"/>
  <c r="Q70" i="6" s="1"/>
  <c r="L91" i="5"/>
  <c r="L70" i="6" s="1"/>
  <c r="J91" i="5"/>
  <c r="J70" i="6" s="1"/>
  <c r="F91" i="5"/>
  <c r="F70" i="6" s="1"/>
  <c r="P91" i="5"/>
  <c r="P70" i="6" s="1"/>
  <c r="K91" i="5"/>
  <c r="K70" i="6" s="1"/>
  <c r="M91" i="5"/>
  <c r="M70" i="6" s="1"/>
  <c r="O91" i="5"/>
  <c r="O70" i="6" s="1"/>
  <c r="H91" i="5"/>
  <c r="H70" i="6" s="1"/>
  <c r="N91" i="5"/>
  <c r="N70" i="6" s="1"/>
  <c r="G91" i="5"/>
  <c r="G70" i="6" s="1"/>
  <c r="H42" i="5"/>
  <c r="AN92" i="5" s="1"/>
  <c r="AG91" i="5"/>
  <c r="AG70" i="6" s="1"/>
  <c r="AO91" i="5"/>
  <c r="AO70" i="6" s="1"/>
  <c r="AF91" i="5"/>
  <c r="AF70" i="6" s="1"/>
  <c r="AH91" i="5"/>
  <c r="AH70" i="6" s="1"/>
  <c r="AD91" i="5"/>
  <c r="AD70" i="6" s="1"/>
  <c r="AI91" i="5"/>
  <c r="AI70" i="6" s="1"/>
  <c r="AJ91" i="5"/>
  <c r="AJ70" i="6" s="1"/>
  <c r="AN91" i="5"/>
  <c r="AN70" i="6" s="1"/>
  <c r="AK91" i="5"/>
  <c r="AK70" i="6" s="1"/>
  <c r="AE91" i="5"/>
  <c r="AE70" i="6" s="1"/>
  <c r="AL91" i="5"/>
  <c r="AL70" i="6" s="1"/>
  <c r="AM91" i="5"/>
  <c r="AM70" i="6" s="1"/>
  <c r="AK94" i="5"/>
  <c r="AK73" i="6" s="1"/>
  <c r="AL94" i="5"/>
  <c r="AL73" i="6" s="1"/>
  <c r="AE94" i="5"/>
  <c r="AE73" i="6" s="1"/>
  <c r="AM94" i="5"/>
  <c r="AM73" i="6" s="1"/>
  <c r="AN94" i="5"/>
  <c r="AN73" i="6" s="1"/>
  <c r="AJ94" i="5"/>
  <c r="AJ73" i="6" s="1"/>
  <c r="AD94" i="5"/>
  <c r="AD73" i="6" s="1"/>
  <c r="AI94" i="5"/>
  <c r="AI73" i="6" s="1"/>
  <c r="Z59" i="5"/>
  <c r="Z61" i="5" s="1"/>
  <c r="Z68" i="5" s="1"/>
  <c r="G29" i="5"/>
  <c r="H18" i="5"/>
  <c r="G27" i="5"/>
  <c r="G21" i="5"/>
  <c r="F32" i="5"/>
  <c r="G20" i="5"/>
  <c r="G36" i="5"/>
  <c r="G19" i="5"/>
  <c r="G35" i="5"/>
  <c r="H32" i="5"/>
  <c r="H24" i="5"/>
  <c r="F31" i="5"/>
  <c r="F37" i="5"/>
  <c r="F30" i="5"/>
  <c r="F22" i="5"/>
  <c r="G33" i="5"/>
  <c r="G26" i="5"/>
  <c r="H37" i="5"/>
  <c r="H30" i="5"/>
  <c r="H22" i="5"/>
  <c r="F23" i="5"/>
  <c r="F36" i="5"/>
  <c r="F29" i="5"/>
  <c r="F21" i="5"/>
  <c r="G25" i="5"/>
  <c r="F24" i="5"/>
  <c r="H23" i="5"/>
  <c r="F35" i="5"/>
  <c r="F28" i="5"/>
  <c r="F20" i="5"/>
  <c r="F25" i="5"/>
  <c r="F34" i="5"/>
  <c r="F19" i="5"/>
  <c r="G31" i="5"/>
  <c r="F33" i="5"/>
  <c r="F26" i="5"/>
  <c r="AI92" i="5" l="1"/>
  <c r="AO92" i="5"/>
  <c r="AD92" i="5"/>
  <c r="AJ92" i="5"/>
  <c r="AG92" i="5"/>
  <c r="AM92" i="5"/>
  <c r="AE92" i="5"/>
  <c r="AK92" i="5"/>
  <c r="AK71" i="6" s="1"/>
  <c r="AK69" i="6" s="1"/>
  <c r="T84" i="5"/>
  <c r="T64" i="6" s="1"/>
  <c r="G68" i="5"/>
  <c r="Q68" i="5"/>
  <c r="Q48" i="6" s="1"/>
  <c r="K68" i="5"/>
  <c r="K48" i="6" s="1"/>
  <c r="N62" i="5"/>
  <c r="N90" i="5" s="1"/>
  <c r="N75" i="6" s="1"/>
  <c r="K62" i="5"/>
  <c r="K90" i="5" s="1"/>
  <c r="K75" i="6" s="1"/>
  <c r="F14" i="5"/>
  <c r="F12" i="7" s="1"/>
  <c r="G62" i="5"/>
  <c r="G90" i="5" s="1"/>
  <c r="G75" i="6" s="1"/>
  <c r="F62" i="5"/>
  <c r="I62" i="5"/>
  <c r="I90" i="5" s="1"/>
  <c r="I75" i="6" s="1"/>
  <c r="Q62" i="5"/>
  <c r="Q90" i="5" s="1"/>
  <c r="Q75" i="6" s="1"/>
  <c r="M62" i="5"/>
  <c r="M90" i="5" s="1"/>
  <c r="M75" i="6" s="1"/>
  <c r="J62" i="5"/>
  <c r="J90" i="5" s="1"/>
  <c r="J75" i="6" s="1"/>
  <c r="H62" i="5"/>
  <c r="H90" i="5" s="1"/>
  <c r="H75" i="6" s="1"/>
  <c r="F40" i="5"/>
  <c r="L62" i="5"/>
  <c r="L90" i="5" s="1"/>
  <c r="L75" i="6" s="1"/>
  <c r="O62" i="5"/>
  <c r="O90" i="5" s="1"/>
  <c r="O75" i="6" s="1"/>
  <c r="D27" i="3"/>
  <c r="P62" i="5"/>
  <c r="P90" i="5" s="1"/>
  <c r="P75" i="6" s="1"/>
  <c r="B26" i="16"/>
  <c r="D31" i="10"/>
  <c r="D32" i="10" s="1"/>
  <c r="E31" i="10"/>
  <c r="E32" i="10" s="1"/>
  <c r="H12" i="5"/>
  <c r="O68" i="5"/>
  <c r="O48" i="6" s="1"/>
  <c r="M68" i="5"/>
  <c r="J68" i="5"/>
  <c r="J48" i="6" s="1"/>
  <c r="F68" i="5"/>
  <c r="F48" i="6" s="1"/>
  <c r="I68" i="5"/>
  <c r="I48" i="6" s="1"/>
  <c r="N68" i="5"/>
  <c r="N48" i="6" s="1"/>
  <c r="P68" i="5"/>
  <c r="P48" i="6" s="1"/>
  <c r="H68" i="5"/>
  <c r="H48" i="6" s="1"/>
  <c r="F92" i="5"/>
  <c r="F71" i="6" s="1"/>
  <c r="I92" i="5"/>
  <c r="M92" i="5"/>
  <c r="R78" i="5"/>
  <c r="R58" i="6" s="1"/>
  <c r="W92" i="5"/>
  <c r="K92" i="5"/>
  <c r="R92" i="5"/>
  <c r="R71" i="6" s="1"/>
  <c r="U84" i="5"/>
  <c r="U64" i="6" s="1"/>
  <c r="AB92" i="5"/>
  <c r="AB71" i="6" s="1"/>
  <c r="V92" i="5"/>
  <c r="V71" i="6" s="1"/>
  <c r="S84" i="5"/>
  <c r="S64" i="6" s="1"/>
  <c r="AA92" i="5"/>
  <c r="AA71" i="6" s="1"/>
  <c r="Y92" i="5"/>
  <c r="R84" i="5"/>
  <c r="R64" i="6" s="1"/>
  <c r="S92" i="5"/>
  <c r="S71" i="6" s="1"/>
  <c r="AC92" i="5"/>
  <c r="Y84" i="5"/>
  <c r="Y64" i="6" s="1"/>
  <c r="Z92" i="5"/>
  <c r="Z71" i="6" s="1"/>
  <c r="U92" i="5"/>
  <c r="X84" i="5"/>
  <c r="X64" i="6" s="1"/>
  <c r="X92" i="5"/>
  <c r="X71" i="6" s="1"/>
  <c r="AL92" i="5"/>
  <c r="D14" i="16"/>
  <c r="C26" i="16"/>
  <c r="W84" i="5"/>
  <c r="W64" i="6" s="1"/>
  <c r="T92" i="5"/>
  <c r="T71" i="6" s="1"/>
  <c r="B14" i="16"/>
  <c r="W78" i="5"/>
  <c r="W58" i="6" s="1"/>
  <c r="Z94" i="5"/>
  <c r="Z73" i="6" s="1"/>
  <c r="X94" i="5"/>
  <c r="X73" i="6" s="1"/>
  <c r="U94" i="5"/>
  <c r="U73" i="6" s="1"/>
  <c r="V78" i="5"/>
  <c r="V58" i="6" s="1"/>
  <c r="T78" i="5"/>
  <c r="T58" i="6" s="1"/>
  <c r="X78" i="5"/>
  <c r="X58" i="6" s="1"/>
  <c r="U78" i="5"/>
  <c r="U58" i="6" s="1"/>
  <c r="S78" i="5"/>
  <c r="S58" i="6" s="1"/>
  <c r="AF92" i="5"/>
  <c r="AF71" i="6" s="1"/>
  <c r="AF69" i="6" s="1"/>
  <c r="AH92" i="5"/>
  <c r="AH71" i="6" s="1"/>
  <c r="AH94" i="5"/>
  <c r="AH73" i="6" s="1"/>
  <c r="AO94" i="5"/>
  <c r="AO73" i="6" s="1"/>
  <c r="Y94" i="5"/>
  <c r="Y73" i="6" s="1"/>
  <c r="J92" i="5"/>
  <c r="Z80" i="5"/>
  <c r="Z60" i="6" s="1"/>
  <c r="Z82" i="5"/>
  <c r="Z62" i="6" s="1"/>
  <c r="W94" i="5"/>
  <c r="W73" i="6" s="1"/>
  <c r="P92" i="5"/>
  <c r="Z78" i="5"/>
  <c r="Z58" i="6" s="1"/>
  <c r="AB94" i="5"/>
  <c r="AB73" i="6" s="1"/>
  <c r="AG94" i="5"/>
  <c r="AG73" i="6" s="1"/>
  <c r="T94" i="5"/>
  <c r="T73" i="6" s="1"/>
  <c r="R94" i="5"/>
  <c r="R73" i="6" s="1"/>
  <c r="H92" i="5"/>
  <c r="H71" i="6" s="1"/>
  <c r="H69" i="6" s="1"/>
  <c r="Z87" i="5"/>
  <c r="Z67" i="6" s="1"/>
  <c r="Z74" i="5"/>
  <c r="Z54" i="6" s="1"/>
  <c r="Z72" i="5"/>
  <c r="Z52" i="6" s="1"/>
  <c r="AA94" i="5"/>
  <c r="AA73" i="6" s="1"/>
  <c r="V94" i="5"/>
  <c r="V73" i="6" s="1"/>
  <c r="Z84" i="5"/>
  <c r="Z64" i="6" s="1"/>
  <c r="S94" i="5"/>
  <c r="S73" i="6" s="1"/>
  <c r="L92" i="5"/>
  <c r="L71" i="6" s="1"/>
  <c r="Z73" i="5"/>
  <c r="Z53" i="6" s="1"/>
  <c r="M70" i="5"/>
  <c r="M50" i="6" s="1"/>
  <c r="N70" i="5"/>
  <c r="N50" i="6" s="1"/>
  <c r="F70" i="5"/>
  <c r="F50" i="6" s="1"/>
  <c r="G70" i="5"/>
  <c r="G50" i="6" s="1"/>
  <c r="O70" i="5"/>
  <c r="O50" i="6" s="1"/>
  <c r="H70" i="5"/>
  <c r="H50" i="6" s="1"/>
  <c r="P70" i="5"/>
  <c r="P50" i="6" s="1"/>
  <c r="I70" i="5"/>
  <c r="I50" i="6" s="1"/>
  <c r="Q70" i="5"/>
  <c r="Q50" i="6" s="1"/>
  <c r="J70" i="5"/>
  <c r="J50" i="6" s="1"/>
  <c r="K70" i="5"/>
  <c r="K50" i="6" s="1"/>
  <c r="L70" i="5"/>
  <c r="L50" i="6" s="1"/>
  <c r="K83" i="5"/>
  <c r="K63" i="6" s="1"/>
  <c r="G83" i="5"/>
  <c r="G63" i="6" s="1"/>
  <c r="L83" i="5"/>
  <c r="L63" i="6" s="1"/>
  <c r="M83" i="5"/>
  <c r="M63" i="6" s="1"/>
  <c r="O83" i="5"/>
  <c r="O63" i="6" s="1"/>
  <c r="N83" i="5"/>
  <c r="N63" i="6" s="1"/>
  <c r="F83" i="5"/>
  <c r="F63" i="6" s="1"/>
  <c r="H83" i="5"/>
  <c r="H63" i="6" s="1"/>
  <c r="P83" i="5"/>
  <c r="P63" i="6" s="1"/>
  <c r="I83" i="5"/>
  <c r="I63" i="6" s="1"/>
  <c r="J83" i="5"/>
  <c r="J63" i="6" s="1"/>
  <c r="Q83" i="5"/>
  <c r="Q63" i="6" s="1"/>
  <c r="M78" i="5"/>
  <c r="M58" i="6" s="1"/>
  <c r="N78" i="5"/>
  <c r="N58" i="6" s="1"/>
  <c r="F78" i="5"/>
  <c r="F58" i="6" s="1"/>
  <c r="G78" i="5"/>
  <c r="G58" i="6" s="1"/>
  <c r="O78" i="5"/>
  <c r="O58" i="6" s="1"/>
  <c r="H78" i="5"/>
  <c r="H58" i="6" s="1"/>
  <c r="P78" i="5"/>
  <c r="P58" i="6" s="1"/>
  <c r="I78" i="5"/>
  <c r="I58" i="6" s="1"/>
  <c r="Q78" i="5"/>
  <c r="Q58" i="6" s="1"/>
  <c r="J78" i="5"/>
  <c r="J58" i="6" s="1"/>
  <c r="L78" i="5"/>
  <c r="L58" i="6" s="1"/>
  <c r="K78" i="5"/>
  <c r="K58" i="6" s="1"/>
  <c r="L73" i="5"/>
  <c r="L53" i="6" s="1"/>
  <c r="M73" i="5"/>
  <c r="M53" i="6" s="1"/>
  <c r="F73" i="5"/>
  <c r="F53" i="6" s="1"/>
  <c r="N73" i="5"/>
  <c r="N53" i="6" s="1"/>
  <c r="G73" i="5"/>
  <c r="G53" i="6" s="1"/>
  <c r="O73" i="5"/>
  <c r="O53" i="6" s="1"/>
  <c r="P73" i="5"/>
  <c r="P53" i="6" s="1"/>
  <c r="I73" i="5"/>
  <c r="I53" i="6" s="1"/>
  <c r="H73" i="5"/>
  <c r="H53" i="6" s="1"/>
  <c r="Q73" i="5"/>
  <c r="Q53" i="6" s="1"/>
  <c r="J73" i="5"/>
  <c r="J53" i="6" s="1"/>
  <c r="K73" i="5"/>
  <c r="K53" i="6" s="1"/>
  <c r="G87" i="5"/>
  <c r="G67" i="6" s="1"/>
  <c r="O87" i="5"/>
  <c r="O67" i="6" s="1"/>
  <c r="K87" i="5"/>
  <c r="K67" i="6" s="1"/>
  <c r="H87" i="5"/>
  <c r="H67" i="6" s="1"/>
  <c r="P87" i="5"/>
  <c r="P67" i="6" s="1"/>
  <c r="I87" i="5"/>
  <c r="I67" i="6" s="1"/>
  <c r="Q87" i="5"/>
  <c r="Q67" i="6" s="1"/>
  <c r="F87" i="5"/>
  <c r="F67" i="6" s="1"/>
  <c r="J87" i="5"/>
  <c r="J67" i="6" s="1"/>
  <c r="N87" i="5"/>
  <c r="N67" i="6" s="1"/>
  <c r="L87" i="5"/>
  <c r="L67" i="6" s="1"/>
  <c r="M87" i="5"/>
  <c r="M67" i="6" s="1"/>
  <c r="Z86" i="5"/>
  <c r="Z66" i="6" s="1"/>
  <c r="W86" i="5"/>
  <c r="W66" i="6" s="1"/>
  <c r="S86" i="5"/>
  <c r="S66" i="6" s="1"/>
  <c r="T86" i="5"/>
  <c r="T66" i="6" s="1"/>
  <c r="U86" i="5"/>
  <c r="U66" i="6" s="1"/>
  <c r="V86" i="5"/>
  <c r="V66" i="6" s="1"/>
  <c r="R86" i="5"/>
  <c r="R66" i="6" s="1"/>
  <c r="X86" i="5"/>
  <c r="X66" i="6" s="1"/>
  <c r="Y86" i="5"/>
  <c r="Y66" i="6" s="1"/>
  <c r="T48" i="6"/>
  <c r="T85" i="5"/>
  <c r="T65" i="6" s="1"/>
  <c r="U85" i="5"/>
  <c r="U65" i="6" s="1"/>
  <c r="V85" i="5"/>
  <c r="V65" i="6" s="1"/>
  <c r="W85" i="5"/>
  <c r="W65" i="6" s="1"/>
  <c r="X85" i="5"/>
  <c r="X65" i="6" s="1"/>
  <c r="R85" i="5"/>
  <c r="R65" i="6" s="1"/>
  <c r="Y85" i="5"/>
  <c r="Y65" i="6" s="1"/>
  <c r="Z85" i="5"/>
  <c r="Z65" i="6" s="1"/>
  <c r="S85" i="5"/>
  <c r="S65" i="6" s="1"/>
  <c r="G80" i="5"/>
  <c r="G60" i="6" s="1"/>
  <c r="O80" i="5"/>
  <c r="O60" i="6" s="1"/>
  <c r="H80" i="5"/>
  <c r="H60" i="6" s="1"/>
  <c r="P80" i="5"/>
  <c r="P60" i="6" s="1"/>
  <c r="I80" i="5"/>
  <c r="I60" i="6" s="1"/>
  <c r="Q80" i="5"/>
  <c r="Q60" i="6" s="1"/>
  <c r="J80" i="5"/>
  <c r="J60" i="6" s="1"/>
  <c r="F80" i="5"/>
  <c r="F60" i="6" s="1"/>
  <c r="K80" i="5"/>
  <c r="K60" i="6" s="1"/>
  <c r="N80" i="5"/>
  <c r="N60" i="6" s="1"/>
  <c r="L80" i="5"/>
  <c r="L60" i="6" s="1"/>
  <c r="M80" i="5"/>
  <c r="M60" i="6" s="1"/>
  <c r="Z48" i="6"/>
  <c r="S81" i="5"/>
  <c r="S61" i="6" s="1"/>
  <c r="T81" i="5"/>
  <c r="T61" i="6" s="1"/>
  <c r="U81" i="5"/>
  <c r="U61" i="6" s="1"/>
  <c r="V81" i="5"/>
  <c r="V61" i="6" s="1"/>
  <c r="Y81" i="5"/>
  <c r="Y61" i="6" s="1"/>
  <c r="W81" i="5"/>
  <c r="W61" i="6" s="1"/>
  <c r="X81" i="5"/>
  <c r="X61" i="6" s="1"/>
  <c r="Z81" i="5"/>
  <c r="Z61" i="6" s="1"/>
  <c r="R81" i="5"/>
  <c r="R61" i="6" s="1"/>
  <c r="M85" i="5"/>
  <c r="M65" i="6" s="1"/>
  <c r="F85" i="5"/>
  <c r="F65" i="6" s="1"/>
  <c r="N85" i="5"/>
  <c r="N65" i="6" s="1"/>
  <c r="I85" i="5"/>
  <c r="I65" i="6" s="1"/>
  <c r="G85" i="5"/>
  <c r="G65" i="6" s="1"/>
  <c r="O85" i="5"/>
  <c r="O65" i="6" s="1"/>
  <c r="Q85" i="5"/>
  <c r="Q65" i="6" s="1"/>
  <c r="H85" i="5"/>
  <c r="H65" i="6" s="1"/>
  <c r="P85" i="5"/>
  <c r="P65" i="6" s="1"/>
  <c r="K85" i="5"/>
  <c r="K65" i="6" s="1"/>
  <c r="L85" i="5"/>
  <c r="L65" i="6" s="1"/>
  <c r="J85" i="5"/>
  <c r="J65" i="6" s="1"/>
  <c r="H17" i="5"/>
  <c r="D18" i="16" s="1"/>
  <c r="L81" i="5"/>
  <c r="L61" i="6" s="1"/>
  <c r="M81" i="5"/>
  <c r="M61" i="6" s="1"/>
  <c r="P81" i="5"/>
  <c r="P61" i="6" s="1"/>
  <c r="N81" i="5"/>
  <c r="N61" i="6" s="1"/>
  <c r="H81" i="5"/>
  <c r="H61" i="6" s="1"/>
  <c r="G81" i="5"/>
  <c r="G61" i="6" s="1"/>
  <c r="O81" i="5"/>
  <c r="O61" i="6" s="1"/>
  <c r="F81" i="5"/>
  <c r="F61" i="6" s="1"/>
  <c r="K81" i="5"/>
  <c r="K61" i="6" s="1"/>
  <c r="Q81" i="5"/>
  <c r="Q61" i="6" s="1"/>
  <c r="I81" i="5"/>
  <c r="I61" i="6" s="1"/>
  <c r="J81" i="5"/>
  <c r="J61" i="6" s="1"/>
  <c r="T70" i="5"/>
  <c r="T50" i="6" s="1"/>
  <c r="U70" i="5"/>
  <c r="U50" i="6" s="1"/>
  <c r="V70" i="5"/>
  <c r="V50" i="6" s="1"/>
  <c r="W70" i="5"/>
  <c r="W50" i="6" s="1"/>
  <c r="X70" i="5"/>
  <c r="X50" i="6" s="1"/>
  <c r="R70" i="5"/>
  <c r="R50" i="6" s="1"/>
  <c r="Z70" i="5"/>
  <c r="Z50" i="6" s="1"/>
  <c r="Y70" i="5"/>
  <c r="Y50" i="6" s="1"/>
  <c r="S70" i="5"/>
  <c r="S50" i="6" s="1"/>
  <c r="R48" i="6"/>
  <c r="J86" i="5"/>
  <c r="J66" i="6" s="1"/>
  <c r="K86" i="5"/>
  <c r="K66" i="6" s="1"/>
  <c r="F86" i="5"/>
  <c r="F66" i="6" s="1"/>
  <c r="L86" i="5"/>
  <c r="L66" i="6" s="1"/>
  <c r="M86" i="5"/>
  <c r="M66" i="6" s="1"/>
  <c r="N86" i="5"/>
  <c r="N66" i="6" s="1"/>
  <c r="I86" i="5"/>
  <c r="I66" i="6" s="1"/>
  <c r="O86" i="5"/>
  <c r="O66" i="6" s="1"/>
  <c r="P86" i="5"/>
  <c r="P66" i="6" s="1"/>
  <c r="G86" i="5"/>
  <c r="G66" i="6" s="1"/>
  <c r="Q86" i="5"/>
  <c r="Q66" i="6" s="1"/>
  <c r="H86" i="5"/>
  <c r="H66" i="6" s="1"/>
  <c r="M48" i="6"/>
  <c r="Y48" i="6"/>
  <c r="S48" i="6"/>
  <c r="G72" i="5"/>
  <c r="G52" i="6" s="1"/>
  <c r="O72" i="5"/>
  <c r="O52" i="6" s="1"/>
  <c r="H72" i="5"/>
  <c r="H52" i="6" s="1"/>
  <c r="P72" i="5"/>
  <c r="P52" i="6" s="1"/>
  <c r="I72" i="5"/>
  <c r="I52" i="6" s="1"/>
  <c r="Q72" i="5"/>
  <c r="Q52" i="6" s="1"/>
  <c r="L72" i="5"/>
  <c r="L52" i="6" s="1"/>
  <c r="J72" i="5"/>
  <c r="J52" i="6" s="1"/>
  <c r="F72" i="5"/>
  <c r="F52" i="6" s="1"/>
  <c r="K72" i="5"/>
  <c r="K52" i="6" s="1"/>
  <c r="M72" i="5"/>
  <c r="M52" i="6" s="1"/>
  <c r="N72" i="5"/>
  <c r="N52" i="6" s="1"/>
  <c r="W69" i="5"/>
  <c r="W49" i="6" s="1"/>
  <c r="X69" i="5"/>
  <c r="X49" i="6" s="1"/>
  <c r="Y69" i="5"/>
  <c r="Y49" i="6" s="1"/>
  <c r="Z69" i="5"/>
  <c r="Z49" i="6" s="1"/>
  <c r="R69" i="5"/>
  <c r="R49" i="6" s="1"/>
  <c r="U69" i="5"/>
  <c r="U49" i="6" s="1"/>
  <c r="S69" i="5"/>
  <c r="S49" i="6" s="1"/>
  <c r="T69" i="5"/>
  <c r="T49" i="6" s="1"/>
  <c r="V69" i="5"/>
  <c r="V49" i="6" s="1"/>
  <c r="I74" i="5"/>
  <c r="I54" i="6" s="1"/>
  <c r="Q74" i="5"/>
  <c r="Q54" i="6" s="1"/>
  <c r="N74" i="5"/>
  <c r="N54" i="6" s="1"/>
  <c r="J74" i="5"/>
  <c r="J54" i="6" s="1"/>
  <c r="K74" i="5"/>
  <c r="K54" i="6" s="1"/>
  <c r="M74" i="5"/>
  <c r="M54" i="6" s="1"/>
  <c r="L74" i="5"/>
  <c r="L54" i="6" s="1"/>
  <c r="H74" i="5"/>
  <c r="H54" i="6" s="1"/>
  <c r="F74" i="5"/>
  <c r="F54" i="6" s="1"/>
  <c r="G74" i="5"/>
  <c r="G54" i="6" s="1"/>
  <c r="O74" i="5"/>
  <c r="O54" i="6" s="1"/>
  <c r="P74" i="5"/>
  <c r="P54" i="6" s="1"/>
  <c r="Y71" i="5"/>
  <c r="Y51" i="6" s="1"/>
  <c r="Z71" i="5"/>
  <c r="Z51" i="6" s="1"/>
  <c r="S71" i="5"/>
  <c r="S51" i="6" s="1"/>
  <c r="W71" i="5"/>
  <c r="W51" i="6" s="1"/>
  <c r="T71" i="5"/>
  <c r="T51" i="6" s="1"/>
  <c r="U71" i="5"/>
  <c r="U51" i="6" s="1"/>
  <c r="V71" i="5"/>
  <c r="V51" i="6" s="1"/>
  <c r="R71" i="5"/>
  <c r="R51" i="6" s="1"/>
  <c r="X71" i="5"/>
  <c r="X51" i="6" s="1"/>
  <c r="X48" i="6"/>
  <c r="Y79" i="5"/>
  <c r="Y59" i="6" s="1"/>
  <c r="Z79" i="5"/>
  <c r="Z59" i="6" s="1"/>
  <c r="S79" i="5"/>
  <c r="S59" i="6" s="1"/>
  <c r="W79" i="5"/>
  <c r="W59" i="6" s="1"/>
  <c r="T79" i="5"/>
  <c r="T59" i="6" s="1"/>
  <c r="U79" i="5"/>
  <c r="U59" i="6" s="1"/>
  <c r="V79" i="5"/>
  <c r="V59" i="6" s="1"/>
  <c r="R79" i="5"/>
  <c r="R59" i="6" s="1"/>
  <c r="X79" i="5"/>
  <c r="X59" i="6" s="1"/>
  <c r="K76" i="5"/>
  <c r="K56" i="6" s="1"/>
  <c r="L76" i="5"/>
  <c r="L56" i="6" s="1"/>
  <c r="H76" i="5"/>
  <c r="H56" i="6" s="1"/>
  <c r="M76" i="5"/>
  <c r="M56" i="6" s="1"/>
  <c r="N76" i="5"/>
  <c r="N56" i="6" s="1"/>
  <c r="G76" i="5"/>
  <c r="G56" i="6" s="1"/>
  <c r="O76" i="5"/>
  <c r="O56" i="6" s="1"/>
  <c r="F76" i="5"/>
  <c r="F56" i="6" s="1"/>
  <c r="I76" i="5"/>
  <c r="I56" i="6" s="1"/>
  <c r="P76" i="5"/>
  <c r="P56" i="6" s="1"/>
  <c r="J76" i="5"/>
  <c r="J56" i="6" s="1"/>
  <c r="Q76" i="5"/>
  <c r="Q56" i="6" s="1"/>
  <c r="H84" i="5"/>
  <c r="H64" i="6" s="1"/>
  <c r="P84" i="5"/>
  <c r="P64" i="6" s="1"/>
  <c r="I84" i="5"/>
  <c r="I64" i="6" s="1"/>
  <c r="Q84" i="5"/>
  <c r="Q64" i="6" s="1"/>
  <c r="J84" i="5"/>
  <c r="J64" i="6" s="1"/>
  <c r="K84" i="5"/>
  <c r="K64" i="6" s="1"/>
  <c r="L84" i="5"/>
  <c r="L64" i="6" s="1"/>
  <c r="M84" i="5"/>
  <c r="M64" i="6" s="1"/>
  <c r="O84" i="5"/>
  <c r="O64" i="6" s="1"/>
  <c r="F84" i="5"/>
  <c r="F64" i="6" s="1"/>
  <c r="G84" i="5"/>
  <c r="G64" i="6" s="1"/>
  <c r="N84" i="5"/>
  <c r="N64" i="6" s="1"/>
  <c r="U75" i="5"/>
  <c r="U55" i="6" s="1"/>
  <c r="V75" i="5"/>
  <c r="V55" i="6" s="1"/>
  <c r="R75" i="5"/>
  <c r="R55" i="6" s="1"/>
  <c r="S75" i="5"/>
  <c r="S55" i="6" s="1"/>
  <c r="W75" i="5"/>
  <c r="W55" i="6" s="1"/>
  <c r="X75" i="5"/>
  <c r="X55" i="6" s="1"/>
  <c r="Y75" i="5"/>
  <c r="Y55" i="6" s="1"/>
  <c r="Z75" i="5"/>
  <c r="Z55" i="6" s="1"/>
  <c r="T75" i="5"/>
  <c r="T55" i="6" s="1"/>
  <c r="Z76" i="5"/>
  <c r="Z56" i="6" s="1"/>
  <c r="S76" i="5"/>
  <c r="S56" i="6" s="1"/>
  <c r="T76" i="5"/>
  <c r="T56" i="6" s="1"/>
  <c r="R76" i="5"/>
  <c r="R56" i="6" s="1"/>
  <c r="U76" i="5"/>
  <c r="U56" i="6" s="1"/>
  <c r="V76" i="5"/>
  <c r="V56" i="6" s="1"/>
  <c r="W76" i="5"/>
  <c r="W56" i="6" s="1"/>
  <c r="X76" i="5"/>
  <c r="X56" i="6" s="1"/>
  <c r="Y76" i="5"/>
  <c r="Y56" i="6" s="1"/>
  <c r="W77" i="5"/>
  <c r="W57" i="6" s="1"/>
  <c r="X77" i="5"/>
  <c r="X57" i="6" s="1"/>
  <c r="Y77" i="5"/>
  <c r="Y57" i="6" s="1"/>
  <c r="Z77" i="5"/>
  <c r="Z57" i="6" s="1"/>
  <c r="R77" i="5"/>
  <c r="R57" i="6" s="1"/>
  <c r="S77" i="5"/>
  <c r="S57" i="6" s="1"/>
  <c r="U77" i="5"/>
  <c r="U57" i="6" s="1"/>
  <c r="T77" i="5"/>
  <c r="T57" i="6" s="1"/>
  <c r="V77" i="5"/>
  <c r="V57" i="6" s="1"/>
  <c r="L48" i="6"/>
  <c r="V48" i="6"/>
  <c r="H69" i="5"/>
  <c r="H49" i="6" s="1"/>
  <c r="P69" i="5"/>
  <c r="P49" i="6" s="1"/>
  <c r="F69" i="5"/>
  <c r="F49" i="6" s="1"/>
  <c r="I69" i="5"/>
  <c r="I49" i="6" s="1"/>
  <c r="Q69" i="5"/>
  <c r="Q49" i="6" s="1"/>
  <c r="J69" i="5"/>
  <c r="J49" i="6" s="1"/>
  <c r="L69" i="5"/>
  <c r="L49" i="6" s="1"/>
  <c r="K69" i="5"/>
  <c r="K49" i="6" s="1"/>
  <c r="M69" i="5"/>
  <c r="M49" i="6" s="1"/>
  <c r="N69" i="5"/>
  <c r="N49" i="6" s="1"/>
  <c r="O69" i="5"/>
  <c r="O49" i="6" s="1"/>
  <c r="G69" i="5"/>
  <c r="G49" i="6" s="1"/>
  <c r="N82" i="5"/>
  <c r="N62" i="6" s="1"/>
  <c r="G82" i="5"/>
  <c r="G62" i="6" s="1"/>
  <c r="O82" i="5"/>
  <c r="O62" i="6" s="1"/>
  <c r="H82" i="5"/>
  <c r="H62" i="6" s="1"/>
  <c r="P82" i="5"/>
  <c r="P62" i="6" s="1"/>
  <c r="I82" i="5"/>
  <c r="I62" i="6" s="1"/>
  <c r="Q82" i="5"/>
  <c r="Q62" i="6" s="1"/>
  <c r="J82" i="5"/>
  <c r="J62" i="6" s="1"/>
  <c r="L82" i="5"/>
  <c r="L62" i="6" s="1"/>
  <c r="F82" i="5"/>
  <c r="F62" i="6" s="1"/>
  <c r="M82" i="5"/>
  <c r="M62" i="6" s="1"/>
  <c r="K82" i="5"/>
  <c r="K62" i="6" s="1"/>
  <c r="H77" i="5"/>
  <c r="H57" i="6" s="1"/>
  <c r="P77" i="5"/>
  <c r="P57" i="6" s="1"/>
  <c r="F77" i="5"/>
  <c r="F57" i="6" s="1"/>
  <c r="I77" i="5"/>
  <c r="I57" i="6" s="1"/>
  <c r="Q77" i="5"/>
  <c r="Q57" i="6" s="1"/>
  <c r="J77" i="5"/>
  <c r="J57" i="6" s="1"/>
  <c r="L77" i="5"/>
  <c r="L57" i="6" s="1"/>
  <c r="K77" i="5"/>
  <c r="K57" i="6" s="1"/>
  <c r="N77" i="5"/>
  <c r="N57" i="6" s="1"/>
  <c r="G77" i="5"/>
  <c r="G57" i="6" s="1"/>
  <c r="O77" i="5"/>
  <c r="O57" i="6" s="1"/>
  <c r="M77" i="5"/>
  <c r="M57" i="6" s="1"/>
  <c r="N75" i="5"/>
  <c r="N55" i="6" s="1"/>
  <c r="G75" i="5"/>
  <c r="G55" i="6" s="1"/>
  <c r="O75" i="5"/>
  <c r="O55" i="6" s="1"/>
  <c r="J75" i="5"/>
  <c r="J55" i="6" s="1"/>
  <c r="H75" i="5"/>
  <c r="H55" i="6" s="1"/>
  <c r="P75" i="5"/>
  <c r="P55" i="6" s="1"/>
  <c r="K75" i="5"/>
  <c r="K55" i="6" s="1"/>
  <c r="I75" i="5"/>
  <c r="I55" i="6" s="1"/>
  <c r="Q75" i="5"/>
  <c r="Q55" i="6" s="1"/>
  <c r="L75" i="5"/>
  <c r="L55" i="6" s="1"/>
  <c r="M75" i="5"/>
  <c r="M55" i="6" s="1"/>
  <c r="F75" i="5"/>
  <c r="F55" i="6" s="1"/>
  <c r="J71" i="5"/>
  <c r="J51" i="6" s="1"/>
  <c r="G71" i="5"/>
  <c r="G51" i="6" s="1"/>
  <c r="K71" i="5"/>
  <c r="K51" i="6" s="1"/>
  <c r="O71" i="5"/>
  <c r="O51" i="6" s="1"/>
  <c r="L71" i="5"/>
  <c r="L51" i="6" s="1"/>
  <c r="F71" i="5"/>
  <c r="F51" i="6" s="1"/>
  <c r="N71" i="5"/>
  <c r="N51" i="6" s="1"/>
  <c r="M71" i="5"/>
  <c r="M51" i="6" s="1"/>
  <c r="Q71" i="5"/>
  <c r="Q51" i="6" s="1"/>
  <c r="I71" i="5"/>
  <c r="I51" i="6" s="1"/>
  <c r="P71" i="5"/>
  <c r="P51" i="6" s="1"/>
  <c r="H71" i="5"/>
  <c r="H51" i="6" s="1"/>
  <c r="Z83" i="5"/>
  <c r="Z63" i="6" s="1"/>
  <c r="S83" i="5"/>
  <c r="S63" i="6" s="1"/>
  <c r="T83" i="5"/>
  <c r="T63" i="6" s="1"/>
  <c r="R83" i="5"/>
  <c r="R63" i="6" s="1"/>
  <c r="U83" i="5"/>
  <c r="U63" i="6" s="1"/>
  <c r="X83" i="5"/>
  <c r="X63" i="6" s="1"/>
  <c r="V83" i="5"/>
  <c r="V63" i="6" s="1"/>
  <c r="W83" i="5"/>
  <c r="W63" i="6" s="1"/>
  <c r="Y83" i="5"/>
  <c r="Y63" i="6" s="1"/>
  <c r="G48" i="6"/>
  <c r="W48" i="6"/>
  <c r="J79" i="5"/>
  <c r="J59" i="6" s="1"/>
  <c r="K79" i="5"/>
  <c r="K59" i="6" s="1"/>
  <c r="L79" i="5"/>
  <c r="L59" i="6" s="1"/>
  <c r="F79" i="5"/>
  <c r="F59" i="6" s="1"/>
  <c r="N79" i="5"/>
  <c r="N59" i="6" s="1"/>
  <c r="M79" i="5"/>
  <c r="M59" i="6" s="1"/>
  <c r="O79" i="5"/>
  <c r="O59" i="6" s="1"/>
  <c r="I79" i="5"/>
  <c r="I59" i="6" s="1"/>
  <c r="P79" i="5"/>
  <c r="P59" i="6" s="1"/>
  <c r="Q79" i="5"/>
  <c r="Q59" i="6" s="1"/>
  <c r="G79" i="5"/>
  <c r="G59" i="6" s="1"/>
  <c r="H79" i="5"/>
  <c r="H59" i="6" s="1"/>
  <c r="U48" i="6"/>
  <c r="E15" i="10"/>
  <c r="E16" i="10" s="1"/>
  <c r="G14" i="5"/>
  <c r="D28" i="3"/>
  <c r="X62" i="5"/>
  <c r="X90" i="5" s="1"/>
  <c r="X75" i="6" s="1"/>
  <c r="Y62" i="5"/>
  <c r="Y90" i="5" s="1"/>
  <c r="Y75" i="6" s="1"/>
  <c r="Z62" i="5"/>
  <c r="Z90" i="5" s="1"/>
  <c r="Z75" i="6" s="1"/>
  <c r="W62" i="5"/>
  <c r="W90" i="5" s="1"/>
  <c r="W75" i="6" s="1"/>
  <c r="S62" i="5"/>
  <c r="S90" i="5" s="1"/>
  <c r="S75" i="6" s="1"/>
  <c r="T62" i="5"/>
  <c r="T90" i="5" s="1"/>
  <c r="T75" i="6" s="1"/>
  <c r="U62" i="5"/>
  <c r="U90" i="5" s="1"/>
  <c r="U75" i="6" s="1"/>
  <c r="V62" i="5"/>
  <c r="V90" i="5" s="1"/>
  <c r="V75" i="6" s="1"/>
  <c r="R62" i="5"/>
  <c r="O92" i="5"/>
  <c r="O71" i="6" s="1"/>
  <c r="G92" i="5"/>
  <c r="G71" i="6" s="1"/>
  <c r="Q92" i="5"/>
  <c r="Q71" i="6" s="1"/>
  <c r="G94" i="5"/>
  <c r="G73" i="6" s="1"/>
  <c r="O94" i="5"/>
  <c r="O73" i="6" s="1"/>
  <c r="N94" i="5"/>
  <c r="N73" i="6" s="1"/>
  <c r="K94" i="5"/>
  <c r="K73" i="6" s="1"/>
  <c r="L94" i="5"/>
  <c r="L73" i="6" s="1"/>
  <c r="J94" i="5"/>
  <c r="J73" i="6" s="1"/>
  <c r="I94" i="5"/>
  <c r="I73" i="6" s="1"/>
  <c r="F94" i="5"/>
  <c r="F73" i="6" s="1"/>
  <c r="Q94" i="5"/>
  <c r="Q73" i="6" s="1"/>
  <c r="P94" i="5"/>
  <c r="P73" i="6" s="1"/>
  <c r="M94" i="5"/>
  <c r="M73" i="6" s="1"/>
  <c r="AN71" i="6"/>
  <c r="AN69" i="6" s="1"/>
  <c r="Y71" i="6"/>
  <c r="I71" i="6"/>
  <c r="AC71" i="6"/>
  <c r="AC69" i="6" s="1"/>
  <c r="AG71" i="6"/>
  <c r="U71" i="6"/>
  <c r="AI71" i="6"/>
  <c r="AI69" i="6" s="1"/>
  <c r="AM71" i="6"/>
  <c r="AM69" i="6" s="1"/>
  <c r="K71" i="6"/>
  <c r="AD71" i="6"/>
  <c r="AD69" i="6" s="1"/>
  <c r="AE71" i="6"/>
  <c r="AE69" i="6" s="1"/>
  <c r="N71" i="6"/>
  <c r="AO71" i="6"/>
  <c r="AL71" i="6"/>
  <c r="AL69" i="6" s="1"/>
  <c r="W71" i="6"/>
  <c r="J71" i="6"/>
  <c r="AJ71" i="6"/>
  <c r="AJ69" i="6" s="1"/>
  <c r="P71" i="6"/>
  <c r="M71" i="6"/>
  <c r="AA59" i="5"/>
  <c r="AA61" i="5" s="1"/>
  <c r="AA86" i="5" s="1"/>
  <c r="AA66" i="6" s="1"/>
  <c r="F17" i="5"/>
  <c r="B18" i="16" s="1"/>
  <c r="G17" i="5"/>
  <c r="N64" i="5" l="1"/>
  <c r="N63" i="5" s="1"/>
  <c r="N46" i="6" s="1"/>
  <c r="T69" i="6"/>
  <c r="N39" i="6"/>
  <c r="F19" i="7"/>
  <c r="K64" i="5"/>
  <c r="K63" i="5" s="1"/>
  <c r="K46" i="6" s="1"/>
  <c r="F64" i="5"/>
  <c r="F63" i="5" s="1"/>
  <c r="F46" i="6" s="1"/>
  <c r="G64" i="5"/>
  <c r="G63" i="5" s="1"/>
  <c r="G46" i="6" s="1"/>
  <c r="I64" i="5"/>
  <c r="I63" i="5" s="1"/>
  <c r="I46" i="6" s="1"/>
  <c r="F13" i="5"/>
  <c r="F16" i="5" s="1"/>
  <c r="H27" i="3" s="1"/>
  <c r="P64" i="5"/>
  <c r="P63" i="5" s="1"/>
  <c r="P46" i="6" s="1"/>
  <c r="P39" i="6"/>
  <c r="B13" i="16"/>
  <c r="Q39" i="6"/>
  <c r="J64" i="5"/>
  <c r="J63" i="5" s="1"/>
  <c r="J46" i="6" s="1"/>
  <c r="H64" i="5"/>
  <c r="H63" i="5" s="1"/>
  <c r="H46" i="6" s="1"/>
  <c r="M64" i="5"/>
  <c r="M63" i="5" s="1"/>
  <c r="M46" i="6" s="1"/>
  <c r="B27" i="16"/>
  <c r="Q64" i="5"/>
  <c r="Q63" i="5" s="1"/>
  <c r="Q46" i="6" s="1"/>
  <c r="O64" i="5"/>
  <c r="O63" i="5" s="1"/>
  <c r="O46" i="6" s="1"/>
  <c r="L64" i="5"/>
  <c r="L63" i="5" s="1"/>
  <c r="L46" i="6" s="1"/>
  <c r="M39" i="6"/>
  <c r="L39" i="6"/>
  <c r="L44" i="6" s="1"/>
  <c r="G39" i="6"/>
  <c r="G44" i="6" s="1"/>
  <c r="I39" i="6"/>
  <c r="K39" i="6"/>
  <c r="H39" i="6"/>
  <c r="Q103" i="5"/>
  <c r="F39" i="6"/>
  <c r="F44" i="6" s="1"/>
  <c r="O39" i="6"/>
  <c r="F90" i="5"/>
  <c r="F75" i="6" s="1"/>
  <c r="J39" i="6"/>
  <c r="J44" i="6" s="1"/>
  <c r="F14" i="6"/>
  <c r="F69" i="6"/>
  <c r="AB69" i="6"/>
  <c r="G12" i="7"/>
  <c r="G19" i="7"/>
  <c r="F14" i="7"/>
  <c r="C12" i="16"/>
  <c r="G40" i="5"/>
  <c r="Z69" i="6"/>
  <c r="M69" i="6"/>
  <c r="X69" i="6"/>
  <c r="R69" i="6"/>
  <c r="C13" i="16"/>
  <c r="C27" i="16"/>
  <c r="H14" i="3"/>
  <c r="H15" i="3"/>
  <c r="C18" i="16"/>
  <c r="U69" i="6"/>
  <c r="D26" i="16"/>
  <c r="D12" i="16"/>
  <c r="Y69" i="6"/>
  <c r="AA69" i="6"/>
  <c r="H40" i="5"/>
  <c r="AG69" i="6"/>
  <c r="V69" i="6"/>
  <c r="R90" i="5"/>
  <c r="R75" i="6" s="1"/>
  <c r="W69" i="6"/>
  <c r="AH69" i="6"/>
  <c r="S69" i="6"/>
  <c r="F47" i="6"/>
  <c r="AA62" i="5"/>
  <c r="AA90" i="5" s="1"/>
  <c r="AA75" i="6" s="1"/>
  <c r="Q69" i="6"/>
  <c r="G69" i="6"/>
  <c r="AA75" i="5"/>
  <c r="AA55" i="6" s="1"/>
  <c r="K69" i="6"/>
  <c r="AA72" i="5"/>
  <c r="AA52" i="6" s="1"/>
  <c r="AA80" i="5"/>
  <c r="AA60" i="6" s="1"/>
  <c r="AA74" i="5"/>
  <c r="AA54" i="6" s="1"/>
  <c r="AA87" i="5"/>
  <c r="AA67" i="6" s="1"/>
  <c r="AA82" i="5"/>
  <c r="AA62" i="6" s="1"/>
  <c r="AA78" i="5"/>
  <c r="AA58" i="6" s="1"/>
  <c r="AA68" i="5"/>
  <c r="AA48" i="6" s="1"/>
  <c r="AA84" i="5"/>
  <c r="AA64" i="6" s="1"/>
  <c r="AA73" i="5"/>
  <c r="AA53" i="6" s="1"/>
  <c r="AA71" i="5"/>
  <c r="AA51" i="6" s="1"/>
  <c r="AA69" i="5"/>
  <c r="AA49" i="6" s="1"/>
  <c r="P69" i="6"/>
  <c r="AA77" i="5"/>
  <c r="AA57" i="6" s="1"/>
  <c r="AA79" i="5"/>
  <c r="AA59" i="6" s="1"/>
  <c r="AA76" i="5"/>
  <c r="AA56" i="6" s="1"/>
  <c r="AA83" i="5"/>
  <c r="AA63" i="6" s="1"/>
  <c r="AA70" i="5"/>
  <c r="AA50" i="6" s="1"/>
  <c r="AO69" i="6"/>
  <c r="AA81" i="5"/>
  <c r="AA61" i="6" s="1"/>
  <c r="AA85" i="5"/>
  <c r="AA65" i="6" s="1"/>
  <c r="P67" i="5"/>
  <c r="P47" i="6"/>
  <c r="N69" i="6"/>
  <c r="L69" i="6"/>
  <c r="J69" i="6"/>
  <c r="I69" i="6"/>
  <c r="W67" i="5"/>
  <c r="K47" i="6"/>
  <c r="V47" i="6"/>
  <c r="X67" i="5"/>
  <c r="Y47" i="6"/>
  <c r="U47" i="6"/>
  <c r="V67" i="5"/>
  <c r="X47" i="6"/>
  <c r="Z47" i="6"/>
  <c r="L47" i="6"/>
  <c r="N47" i="6"/>
  <c r="S67" i="5"/>
  <c r="T67" i="5"/>
  <c r="G47" i="6"/>
  <c r="N67" i="5"/>
  <c r="S47" i="6"/>
  <c r="T47" i="6"/>
  <c r="J67" i="5"/>
  <c r="L67" i="5"/>
  <c r="F67" i="5"/>
  <c r="Y67" i="5"/>
  <c r="I67" i="5"/>
  <c r="R67" i="5"/>
  <c r="J47" i="6"/>
  <c r="O67" i="5"/>
  <c r="K67" i="5"/>
  <c r="O47" i="6"/>
  <c r="I47" i="6"/>
  <c r="R47" i="6"/>
  <c r="Q47" i="6"/>
  <c r="Z67" i="5"/>
  <c r="U67" i="5"/>
  <c r="M67" i="5"/>
  <c r="H67" i="5"/>
  <c r="G67" i="5"/>
  <c r="M47" i="6"/>
  <c r="Q67" i="5"/>
  <c r="W47" i="6"/>
  <c r="H47" i="6"/>
  <c r="V39" i="6"/>
  <c r="Z39" i="6"/>
  <c r="Y39" i="6"/>
  <c r="R39" i="6"/>
  <c r="U39" i="6"/>
  <c r="X39" i="6"/>
  <c r="W39" i="6"/>
  <c r="T39" i="6"/>
  <c r="H14" i="5"/>
  <c r="H12" i="7" s="1"/>
  <c r="D29" i="3"/>
  <c r="S39" i="6"/>
  <c r="G13" i="5"/>
  <c r="G16" i="5" s="1"/>
  <c r="T64" i="5"/>
  <c r="T63" i="5" s="1"/>
  <c r="T46" i="6" s="1"/>
  <c r="U64" i="5"/>
  <c r="U63" i="5" s="1"/>
  <c r="U46" i="6" s="1"/>
  <c r="V64" i="5"/>
  <c r="V63" i="5" s="1"/>
  <c r="V46" i="6" s="1"/>
  <c r="R64" i="5"/>
  <c r="R63" i="5" s="1"/>
  <c r="R46" i="6" s="1"/>
  <c r="W64" i="5"/>
  <c r="W63" i="5" s="1"/>
  <c r="W46" i="6" s="1"/>
  <c r="X64" i="5"/>
  <c r="X63" i="5" s="1"/>
  <c r="X46" i="6" s="1"/>
  <c r="S64" i="5"/>
  <c r="S63" i="5" s="1"/>
  <c r="S46" i="6" s="1"/>
  <c r="Y64" i="5"/>
  <c r="Y63" i="5" s="1"/>
  <c r="Y46" i="6" s="1"/>
  <c r="AA64" i="5"/>
  <c r="AA63" i="5" s="1"/>
  <c r="AA46" i="6" s="1"/>
  <c r="Z64" i="5"/>
  <c r="Z63" i="5" s="1"/>
  <c r="Z46" i="6" s="1"/>
  <c r="O69" i="6"/>
  <c r="AB59" i="5"/>
  <c r="AB61" i="5" s="1"/>
  <c r="AB64" i="5" s="1"/>
  <c r="AB63" i="5" s="1"/>
  <c r="AB46" i="6" s="1"/>
  <c r="F66" i="5" l="1"/>
  <c r="F89" i="5" s="1"/>
  <c r="J66" i="5"/>
  <c r="N81" i="6"/>
  <c r="N44" i="6"/>
  <c r="N66" i="5"/>
  <c r="N89" i="5" s="1"/>
  <c r="N95" i="5" s="1"/>
  <c r="N98" i="5" s="1"/>
  <c r="K81" i="6"/>
  <c r="K66" i="5"/>
  <c r="K89" i="5" s="1"/>
  <c r="K95" i="5" s="1"/>
  <c r="K98" i="5" s="1"/>
  <c r="I81" i="6"/>
  <c r="F39" i="5"/>
  <c r="F45" i="5" s="1"/>
  <c r="Q66" i="5"/>
  <c r="Q89" i="5" s="1"/>
  <c r="Q95" i="5" s="1"/>
  <c r="Q98" i="5" s="1"/>
  <c r="I66" i="5"/>
  <c r="O66" i="5"/>
  <c r="O89" i="5" s="1"/>
  <c r="O95" i="5" s="1"/>
  <c r="O98" i="5" s="1"/>
  <c r="G66" i="5"/>
  <c r="G89" i="5" s="1"/>
  <c r="G95" i="5" s="1"/>
  <c r="M81" i="6"/>
  <c r="N82" i="6" s="1"/>
  <c r="Q81" i="6"/>
  <c r="L66" i="5"/>
  <c r="L89" i="5" s="1"/>
  <c r="L95" i="5" s="1"/>
  <c r="L98" i="5" s="1"/>
  <c r="Q44" i="6"/>
  <c r="M44" i="6"/>
  <c r="M66" i="5"/>
  <c r="P81" i="6"/>
  <c r="P44" i="6"/>
  <c r="H81" i="6"/>
  <c r="P66" i="5"/>
  <c r="P89" i="5" s="1"/>
  <c r="P95" i="5" s="1"/>
  <c r="P98" i="5" s="1"/>
  <c r="H66" i="5"/>
  <c r="L81" i="6"/>
  <c r="O81" i="6"/>
  <c r="O82" i="6" s="1"/>
  <c r="H44" i="6"/>
  <c r="G81" i="6"/>
  <c r="G14" i="6"/>
  <c r="J81" i="6"/>
  <c r="K82" i="6" s="1"/>
  <c r="K44" i="6"/>
  <c r="O44" i="6"/>
  <c r="I44" i="6"/>
  <c r="F81" i="6"/>
  <c r="F82" i="6" s="1"/>
  <c r="U81" i="6"/>
  <c r="H28" i="3"/>
  <c r="R81" i="6"/>
  <c r="S81" i="6"/>
  <c r="T81" i="6"/>
  <c r="V81" i="6"/>
  <c r="X81" i="6"/>
  <c r="Y81" i="6"/>
  <c r="W81" i="6"/>
  <c r="Z81" i="6"/>
  <c r="H19" i="7"/>
  <c r="H14" i="6" s="1"/>
  <c r="D13" i="16"/>
  <c r="D27" i="16"/>
  <c r="J89" i="5"/>
  <c r="J95" i="5" s="1"/>
  <c r="J98" i="5" s="1"/>
  <c r="AA39" i="6"/>
  <c r="AA81" i="6" s="1"/>
  <c r="X44" i="6"/>
  <c r="Y44" i="6"/>
  <c r="Z44" i="6"/>
  <c r="V44" i="6"/>
  <c r="T44" i="6"/>
  <c r="S44" i="6"/>
  <c r="U44" i="6"/>
  <c r="R44" i="6"/>
  <c r="W44" i="6"/>
  <c r="G14" i="7"/>
  <c r="AA47" i="6"/>
  <c r="AA67" i="5"/>
  <c r="AB82" i="5"/>
  <c r="AB62" i="6" s="1"/>
  <c r="AB73" i="5"/>
  <c r="AB53" i="6" s="1"/>
  <c r="AB78" i="5"/>
  <c r="AB58" i="6" s="1"/>
  <c r="AB72" i="5"/>
  <c r="AB52" i="6" s="1"/>
  <c r="AB84" i="5"/>
  <c r="AB64" i="6" s="1"/>
  <c r="AB68" i="5"/>
  <c r="AB80" i="5"/>
  <c r="AB60" i="6" s="1"/>
  <c r="AB87" i="5"/>
  <c r="AB67" i="6" s="1"/>
  <c r="AB74" i="5"/>
  <c r="AB54" i="6" s="1"/>
  <c r="AB69" i="5"/>
  <c r="AB49" i="6" s="1"/>
  <c r="AB81" i="5"/>
  <c r="AB61" i="6" s="1"/>
  <c r="AB76" i="5"/>
  <c r="AB56" i="6" s="1"/>
  <c r="AB62" i="5"/>
  <c r="AB79" i="5"/>
  <c r="AB59" i="6" s="1"/>
  <c r="AB77" i="5"/>
  <c r="AB57" i="6" s="1"/>
  <c r="AB86" i="5"/>
  <c r="AB66" i="6" s="1"/>
  <c r="AB70" i="5"/>
  <c r="AB50" i="6" s="1"/>
  <c r="AB75" i="5"/>
  <c r="AB55" i="6" s="1"/>
  <c r="AB83" i="5"/>
  <c r="AB63" i="6" s="1"/>
  <c r="AB85" i="5"/>
  <c r="AB65" i="6" s="1"/>
  <c r="AB71" i="5"/>
  <c r="AB51" i="6" s="1"/>
  <c r="I89" i="5"/>
  <c r="I95" i="5" s="1"/>
  <c r="I98" i="5" s="1"/>
  <c r="H16" i="3"/>
  <c r="M89" i="5"/>
  <c r="M95" i="5" s="1"/>
  <c r="M98" i="5" s="1"/>
  <c r="Y66" i="5"/>
  <c r="Y89" i="5" s="1"/>
  <c r="Y95" i="5" s="1"/>
  <c r="Y98" i="5" s="1"/>
  <c r="X66" i="5"/>
  <c r="X89" i="5" s="1"/>
  <c r="X95" i="5" s="1"/>
  <c r="X98" i="5" s="1"/>
  <c r="H13" i="5"/>
  <c r="H16" i="5" s="1"/>
  <c r="R66" i="5"/>
  <c r="Z66" i="5"/>
  <c r="Z89" i="5" s="1"/>
  <c r="Z95" i="5" s="1"/>
  <c r="Z98" i="5" s="1"/>
  <c r="T66" i="5"/>
  <c r="T89" i="5" s="1"/>
  <c r="T95" i="5" s="1"/>
  <c r="T98" i="5" s="1"/>
  <c r="U66" i="5"/>
  <c r="U89" i="5" s="1"/>
  <c r="U95" i="5" s="1"/>
  <c r="U98" i="5" s="1"/>
  <c r="AA66" i="5"/>
  <c r="G39" i="5"/>
  <c r="W66" i="5"/>
  <c r="W89" i="5" s="1"/>
  <c r="W95" i="5" s="1"/>
  <c r="W98" i="5" s="1"/>
  <c r="V66" i="5"/>
  <c r="V89" i="5" s="1"/>
  <c r="V95" i="5" s="1"/>
  <c r="V98" i="5" s="1"/>
  <c r="S66" i="5"/>
  <c r="S89" i="5" s="1"/>
  <c r="S95" i="5" s="1"/>
  <c r="S98" i="5" s="1"/>
  <c r="AC59" i="5"/>
  <c r="AC61" i="5" s="1"/>
  <c r="L82" i="6" l="1"/>
  <c r="L27" i="3"/>
  <c r="I82" i="6"/>
  <c r="H82" i="6"/>
  <c r="R82" i="6"/>
  <c r="Q82" i="6"/>
  <c r="AA82" i="6"/>
  <c r="M82" i="6"/>
  <c r="Q104" i="5"/>
  <c r="P82" i="6"/>
  <c r="V82" i="6"/>
  <c r="H89" i="5"/>
  <c r="H95" i="5" s="1"/>
  <c r="H98" i="5" s="1"/>
  <c r="J82" i="6"/>
  <c r="U82" i="6"/>
  <c r="G82" i="6"/>
  <c r="Y82" i="6"/>
  <c r="W82" i="6"/>
  <c r="S82" i="6"/>
  <c r="AB90" i="5"/>
  <c r="AB75" i="6" s="1"/>
  <c r="T82" i="6"/>
  <c r="F48" i="5"/>
  <c r="Z82" i="6"/>
  <c r="X82" i="6"/>
  <c r="AA44" i="6"/>
  <c r="B19" i="16"/>
  <c r="AA89" i="5"/>
  <c r="AA95" i="5" s="1"/>
  <c r="AA98" i="5" s="1"/>
  <c r="AB66" i="5"/>
  <c r="R89" i="5"/>
  <c r="R95" i="5" s="1"/>
  <c r="F95" i="5"/>
  <c r="G98" i="5"/>
  <c r="AC68" i="5"/>
  <c r="AC87" i="5"/>
  <c r="AC67" i="6" s="1"/>
  <c r="AC84" i="5"/>
  <c r="AC64" i="6" s="1"/>
  <c r="AC73" i="5"/>
  <c r="AC53" i="6" s="1"/>
  <c r="AC82" i="5"/>
  <c r="AC62" i="6" s="1"/>
  <c r="AC74" i="5"/>
  <c r="AC54" i="6" s="1"/>
  <c r="AC78" i="5"/>
  <c r="AC58" i="6" s="1"/>
  <c r="AC72" i="5"/>
  <c r="AC52" i="6" s="1"/>
  <c r="AC80" i="5"/>
  <c r="AC60" i="6" s="1"/>
  <c r="AC85" i="5"/>
  <c r="AC65" i="6" s="1"/>
  <c r="AC79" i="5"/>
  <c r="AC59" i="6" s="1"/>
  <c r="AC81" i="5"/>
  <c r="AC61" i="6" s="1"/>
  <c r="AC62" i="5"/>
  <c r="AC90" i="5" s="1"/>
  <c r="AC75" i="6" s="1"/>
  <c r="AC83" i="5"/>
  <c r="AC63" i="6" s="1"/>
  <c r="AC70" i="5"/>
  <c r="AC50" i="6" s="1"/>
  <c r="AC71" i="5"/>
  <c r="AC51" i="6" s="1"/>
  <c r="AC75" i="5"/>
  <c r="AC55" i="6" s="1"/>
  <c r="AC77" i="5"/>
  <c r="AC57" i="6" s="1"/>
  <c r="AC86" i="5"/>
  <c r="AC66" i="6" s="1"/>
  <c r="AC76" i="5"/>
  <c r="AC56" i="6" s="1"/>
  <c r="AC69" i="5"/>
  <c r="AC49" i="6" s="1"/>
  <c r="AC64" i="5"/>
  <c r="AC63" i="5" s="1"/>
  <c r="AC46" i="6" s="1"/>
  <c r="AB48" i="6"/>
  <c r="AB47" i="6" s="1"/>
  <c r="AB67" i="5"/>
  <c r="AB39" i="6"/>
  <c r="AB81" i="6" s="1"/>
  <c r="AB82" i="6" s="1"/>
  <c r="P27" i="3"/>
  <c r="L28" i="3"/>
  <c r="G45" i="5"/>
  <c r="H14" i="7"/>
  <c r="H29" i="3"/>
  <c r="H39" i="5"/>
  <c r="AD59" i="5"/>
  <c r="AD61" i="5" s="1"/>
  <c r="Q105" i="5" l="1"/>
  <c r="Q106" i="5"/>
  <c r="AC103" i="5"/>
  <c r="AB89" i="5"/>
  <c r="AB95" i="5" s="1"/>
  <c r="AB98" i="5" s="1"/>
  <c r="C19" i="16"/>
  <c r="G48" i="5"/>
  <c r="F50" i="5"/>
  <c r="F49" i="5" s="1"/>
  <c r="F15" i="6" s="1"/>
  <c r="AB44" i="6"/>
  <c r="F98" i="5"/>
  <c r="Q107" i="5" s="1"/>
  <c r="R98" i="5"/>
  <c r="AC39" i="6"/>
  <c r="AC81" i="6" s="1"/>
  <c r="AC82" i="6" s="1"/>
  <c r="AC66" i="5"/>
  <c r="AC104" i="5" s="1"/>
  <c r="AD79" i="5"/>
  <c r="AD59" i="6" s="1"/>
  <c r="AD78" i="5"/>
  <c r="AD58" i="6" s="1"/>
  <c r="AD69" i="5"/>
  <c r="AD49" i="6" s="1"/>
  <c r="AD81" i="5"/>
  <c r="AD61" i="6" s="1"/>
  <c r="AD83" i="5"/>
  <c r="AD63" i="6" s="1"/>
  <c r="AD76" i="5"/>
  <c r="AD56" i="6" s="1"/>
  <c r="AD70" i="5"/>
  <c r="AD50" i="6" s="1"/>
  <c r="AD77" i="5"/>
  <c r="AD57" i="6" s="1"/>
  <c r="AD75" i="5"/>
  <c r="AD55" i="6" s="1"/>
  <c r="AD86" i="5"/>
  <c r="AD66" i="6" s="1"/>
  <c r="AD85" i="5"/>
  <c r="AD65" i="6" s="1"/>
  <c r="AD71" i="5"/>
  <c r="AD51" i="6" s="1"/>
  <c r="AD84" i="5"/>
  <c r="AD64" i="6" s="1"/>
  <c r="AD74" i="5"/>
  <c r="AD54" i="6" s="1"/>
  <c r="AD80" i="5"/>
  <c r="AD60" i="6" s="1"/>
  <c r="AD73" i="5"/>
  <c r="AD53" i="6" s="1"/>
  <c r="AD87" i="5"/>
  <c r="AD67" i="6" s="1"/>
  <c r="AD68" i="5"/>
  <c r="AD72" i="5"/>
  <c r="AD52" i="6" s="1"/>
  <c r="AD82" i="5"/>
  <c r="AD62" i="6" s="1"/>
  <c r="AD62" i="5"/>
  <c r="AD64" i="5"/>
  <c r="AD63" i="5" s="1"/>
  <c r="AD46" i="6" s="1"/>
  <c r="AC48" i="6"/>
  <c r="AC47" i="6" s="1"/>
  <c r="AC67" i="5"/>
  <c r="P28" i="3"/>
  <c r="L29" i="3"/>
  <c r="H45" i="5"/>
  <c r="AE59" i="5"/>
  <c r="AE61" i="5" s="1"/>
  <c r="J78" i="6" l="1"/>
  <c r="J80" i="6" s="1"/>
  <c r="J83" i="6" s="1"/>
  <c r="O78" i="6"/>
  <c r="O80" i="6" s="1"/>
  <c r="O83" i="6" s="1"/>
  <c r="H48" i="5"/>
  <c r="F78" i="6"/>
  <c r="F80" i="6" s="1"/>
  <c r="F83" i="6" s="1"/>
  <c r="F84" i="6" s="1"/>
  <c r="L78" i="6"/>
  <c r="L80" i="6" s="1"/>
  <c r="L83" i="6" s="1"/>
  <c r="G78" i="6"/>
  <c r="G80" i="6" s="1"/>
  <c r="G83" i="6" s="1"/>
  <c r="P78" i="6"/>
  <c r="P80" i="6" s="1"/>
  <c r="P83" i="6" s="1"/>
  <c r="Q78" i="6"/>
  <c r="Q80" i="6" s="1"/>
  <c r="Q83" i="6" s="1"/>
  <c r="M78" i="6"/>
  <c r="M80" i="6" s="1"/>
  <c r="M83" i="6" s="1"/>
  <c r="G50" i="5"/>
  <c r="G49" i="5" s="1"/>
  <c r="G15" i="6" s="1"/>
  <c r="F51" i="5"/>
  <c r="K78" i="6"/>
  <c r="K80" i="6" s="1"/>
  <c r="K83" i="6" s="1"/>
  <c r="H78" i="6"/>
  <c r="H80" i="6" s="1"/>
  <c r="H83" i="6" s="1"/>
  <c r="I78" i="6"/>
  <c r="I80" i="6" s="1"/>
  <c r="I83" i="6" s="1"/>
  <c r="N78" i="6"/>
  <c r="N80" i="6" s="1"/>
  <c r="N83" i="6" s="1"/>
  <c r="D19" i="16"/>
  <c r="AD90" i="5"/>
  <c r="AD75" i="6" s="1"/>
  <c r="AC44" i="6"/>
  <c r="AD39" i="6"/>
  <c r="AD81" i="6" s="1"/>
  <c r="AD82" i="6" s="1"/>
  <c r="AD66" i="5"/>
  <c r="AE78" i="5"/>
  <c r="AE58" i="6" s="1"/>
  <c r="AE76" i="5"/>
  <c r="AE56" i="6" s="1"/>
  <c r="AE71" i="5"/>
  <c r="AE51" i="6" s="1"/>
  <c r="AE77" i="5"/>
  <c r="AE57" i="6" s="1"/>
  <c r="AE69" i="5"/>
  <c r="AE49" i="6" s="1"/>
  <c r="AE85" i="5"/>
  <c r="AE65" i="6" s="1"/>
  <c r="AE84" i="5"/>
  <c r="AE64" i="6" s="1"/>
  <c r="AE86" i="5"/>
  <c r="AE66" i="6" s="1"/>
  <c r="AE75" i="5"/>
  <c r="AE55" i="6" s="1"/>
  <c r="AE70" i="5"/>
  <c r="AE50" i="6" s="1"/>
  <c r="AE83" i="5"/>
  <c r="AE63" i="6" s="1"/>
  <c r="AE81" i="5"/>
  <c r="AE61" i="6" s="1"/>
  <c r="AE79" i="5"/>
  <c r="AE59" i="6" s="1"/>
  <c r="AE72" i="5"/>
  <c r="AE52" i="6" s="1"/>
  <c r="AE74" i="5"/>
  <c r="AE54" i="6" s="1"/>
  <c r="AE82" i="5"/>
  <c r="AE62" i="6" s="1"/>
  <c r="AE68" i="5"/>
  <c r="AE80" i="5"/>
  <c r="AE60" i="6" s="1"/>
  <c r="AE87" i="5"/>
  <c r="AE67" i="6" s="1"/>
  <c r="AE73" i="5"/>
  <c r="AE53" i="6" s="1"/>
  <c r="AE62" i="5"/>
  <c r="AE90" i="5" s="1"/>
  <c r="AE75" i="6" s="1"/>
  <c r="AE64" i="5"/>
  <c r="AE63" i="5" s="1"/>
  <c r="AE46" i="6" s="1"/>
  <c r="AD67" i="5"/>
  <c r="AD48" i="6"/>
  <c r="AD47" i="6" s="1"/>
  <c r="P29" i="3"/>
  <c r="AC89" i="5"/>
  <c r="AC105" i="5" s="1"/>
  <c r="AF59" i="5"/>
  <c r="AF61" i="5" s="1"/>
  <c r="G51" i="5" l="1"/>
  <c r="G12" i="6" s="1"/>
  <c r="G17" i="6" s="1"/>
  <c r="AC78" i="6"/>
  <c r="AC80" i="6" s="1"/>
  <c r="AC83" i="6" s="1"/>
  <c r="X78" i="6"/>
  <c r="X80" i="6" s="1"/>
  <c r="X83" i="6" s="1"/>
  <c r="V78" i="6"/>
  <c r="V80" i="6" s="1"/>
  <c r="V83" i="6" s="1"/>
  <c r="Y78" i="6"/>
  <c r="Y80" i="6" s="1"/>
  <c r="Y83" i="6" s="1"/>
  <c r="R78" i="6"/>
  <c r="R80" i="6" s="1"/>
  <c r="R83" i="6" s="1"/>
  <c r="AB78" i="6"/>
  <c r="AB80" i="6" s="1"/>
  <c r="AB83" i="6" s="1"/>
  <c r="Z78" i="6"/>
  <c r="Z80" i="6" s="1"/>
  <c r="Z83" i="6" s="1"/>
  <c r="W78" i="6"/>
  <c r="W80" i="6" s="1"/>
  <c r="W83" i="6" s="1"/>
  <c r="T78" i="6"/>
  <c r="T80" i="6" s="1"/>
  <c r="T83" i="6" s="1"/>
  <c r="F12" i="6"/>
  <c r="F17" i="6" s="1"/>
  <c r="F28" i="6" s="1"/>
  <c r="F20" i="7"/>
  <c r="D14" i="3"/>
  <c r="T27" i="3"/>
  <c r="U78" i="6"/>
  <c r="U80" i="6" s="1"/>
  <c r="U83" i="6" s="1"/>
  <c r="G84" i="6"/>
  <c r="H84" i="6" s="1"/>
  <c r="I84" i="6" s="1"/>
  <c r="J84" i="6" s="1"/>
  <c r="K84" i="6" s="1"/>
  <c r="L84" i="6" s="1"/>
  <c r="M84" i="6" s="1"/>
  <c r="N84" i="6" s="1"/>
  <c r="O84" i="6" s="1"/>
  <c r="P84" i="6" s="1"/>
  <c r="Q84" i="6" s="1"/>
  <c r="H50" i="5"/>
  <c r="H49" i="5" s="1"/>
  <c r="H15" i="6" s="1"/>
  <c r="S78" i="6"/>
  <c r="S80" i="6" s="1"/>
  <c r="S83" i="6" s="1"/>
  <c r="AA78" i="6"/>
  <c r="AA80" i="6" s="1"/>
  <c r="AA83" i="6" s="1"/>
  <c r="AD44" i="6"/>
  <c r="AC95" i="5"/>
  <c r="AC106" i="5" s="1"/>
  <c r="AF86" i="5"/>
  <c r="AF66" i="6" s="1"/>
  <c r="AF75" i="5"/>
  <c r="AF55" i="6" s="1"/>
  <c r="AF79" i="5"/>
  <c r="AF59" i="6" s="1"/>
  <c r="AF81" i="5"/>
  <c r="AF61" i="6" s="1"/>
  <c r="AF70" i="5"/>
  <c r="AF50" i="6" s="1"/>
  <c r="AF83" i="5"/>
  <c r="AF63" i="6" s="1"/>
  <c r="AF84" i="5"/>
  <c r="AF64" i="6" s="1"/>
  <c r="AF77" i="5"/>
  <c r="AF57" i="6" s="1"/>
  <c r="AF76" i="5"/>
  <c r="AF56" i="6" s="1"/>
  <c r="AF85" i="5"/>
  <c r="AF65" i="6" s="1"/>
  <c r="AF78" i="5"/>
  <c r="AF58" i="6" s="1"/>
  <c r="AF71" i="5"/>
  <c r="AF51" i="6" s="1"/>
  <c r="AF69" i="5"/>
  <c r="AF49" i="6" s="1"/>
  <c r="AF73" i="5"/>
  <c r="AF53" i="6" s="1"/>
  <c r="AF72" i="5"/>
  <c r="AF52" i="6" s="1"/>
  <c r="AF87" i="5"/>
  <c r="AF67" i="6" s="1"/>
  <c r="AF68" i="5"/>
  <c r="AF82" i="5"/>
  <c r="AF62" i="6" s="1"/>
  <c r="AF74" i="5"/>
  <c r="AF54" i="6" s="1"/>
  <c r="AF80" i="5"/>
  <c r="AF60" i="6" s="1"/>
  <c r="AF62" i="5"/>
  <c r="AF90" i="5" s="1"/>
  <c r="AF75" i="6" s="1"/>
  <c r="AF64" i="5"/>
  <c r="AF63" i="5" s="1"/>
  <c r="AF46" i="6" s="1"/>
  <c r="AE39" i="6"/>
  <c r="AE81" i="6" s="1"/>
  <c r="AE82" i="6" s="1"/>
  <c r="AE66" i="5"/>
  <c r="AE48" i="6"/>
  <c r="AE47" i="6" s="1"/>
  <c r="AE67" i="5"/>
  <c r="AD89" i="5"/>
  <c r="AG59" i="5"/>
  <c r="AG61" i="5" s="1"/>
  <c r="Q86" i="6" l="1"/>
  <c r="D15" i="3"/>
  <c r="G20" i="7"/>
  <c r="G21" i="7" s="1"/>
  <c r="G22" i="7" s="1"/>
  <c r="T28" i="3"/>
  <c r="AH78" i="6"/>
  <c r="R84" i="6"/>
  <c r="S84" i="6" s="1"/>
  <c r="T84" i="6" s="1"/>
  <c r="U84" i="6" s="1"/>
  <c r="V84" i="6" s="1"/>
  <c r="W84" i="6" s="1"/>
  <c r="X84" i="6" s="1"/>
  <c r="Y84" i="6" s="1"/>
  <c r="Z84" i="6" s="1"/>
  <c r="AA84" i="6" s="1"/>
  <c r="AB84" i="6" s="1"/>
  <c r="AC84" i="6" s="1"/>
  <c r="AM78" i="6"/>
  <c r="AK78" i="6"/>
  <c r="AJ78" i="6"/>
  <c r="AN78" i="6"/>
  <c r="F21" i="7"/>
  <c r="F22" i="7" s="1"/>
  <c r="F23" i="7" s="1"/>
  <c r="B20" i="16"/>
  <c r="H51" i="5"/>
  <c r="H12" i="6" s="1"/>
  <c r="H17" i="6" s="1"/>
  <c r="AE78" i="6"/>
  <c r="AE80" i="6" s="1"/>
  <c r="AO78" i="6"/>
  <c r="G27" i="6"/>
  <c r="G28" i="6" s="1"/>
  <c r="H27" i="6" s="1"/>
  <c r="B25" i="16"/>
  <c r="AD78" i="6"/>
  <c r="AD80" i="6" s="1"/>
  <c r="AD83" i="6" s="1"/>
  <c r="AF78" i="6"/>
  <c r="AI78" i="6"/>
  <c r="AG78" i="6"/>
  <c r="AL78" i="6"/>
  <c r="AD95" i="5"/>
  <c r="AD98" i="5" s="1"/>
  <c r="AE89" i="5"/>
  <c r="AE95" i="5" s="1"/>
  <c r="AE98" i="5" s="1"/>
  <c r="AE44" i="6"/>
  <c r="AC98" i="5"/>
  <c r="AC107" i="5" s="1"/>
  <c r="AF48" i="6"/>
  <c r="AF47" i="6" s="1"/>
  <c r="AF67" i="5"/>
  <c r="AG70" i="5"/>
  <c r="AG50" i="6" s="1"/>
  <c r="AG83" i="5"/>
  <c r="AG63" i="6" s="1"/>
  <c r="AG85" i="5"/>
  <c r="AG65" i="6" s="1"/>
  <c r="AG79" i="5"/>
  <c r="AG59" i="6" s="1"/>
  <c r="AG84" i="5"/>
  <c r="AG64" i="6" s="1"/>
  <c r="AG86" i="5"/>
  <c r="AG66" i="6" s="1"/>
  <c r="AG75" i="5"/>
  <c r="AG55" i="6" s="1"/>
  <c r="AG81" i="5"/>
  <c r="AG61" i="6" s="1"/>
  <c r="AG77" i="5"/>
  <c r="AG57" i="6" s="1"/>
  <c r="AG78" i="5"/>
  <c r="AG58" i="6" s="1"/>
  <c r="AG76" i="5"/>
  <c r="AG56" i="6" s="1"/>
  <c r="AG71" i="5"/>
  <c r="AG51" i="6" s="1"/>
  <c r="AG69" i="5"/>
  <c r="AG49" i="6" s="1"/>
  <c r="AG72" i="5"/>
  <c r="AG52" i="6" s="1"/>
  <c r="AG73" i="5"/>
  <c r="AG53" i="6" s="1"/>
  <c r="AG74" i="5"/>
  <c r="AG54" i="6" s="1"/>
  <c r="AG68" i="5"/>
  <c r="AG80" i="5"/>
  <c r="AG60" i="6" s="1"/>
  <c r="AG87" i="5"/>
  <c r="AG67" i="6" s="1"/>
  <c r="AG82" i="5"/>
  <c r="AG62" i="6" s="1"/>
  <c r="AG62" i="5"/>
  <c r="AG90" i="5" s="1"/>
  <c r="AG75" i="6" s="1"/>
  <c r="AG64" i="5"/>
  <c r="AG63" i="5" s="1"/>
  <c r="AG46" i="6" s="1"/>
  <c r="AF39" i="6"/>
  <c r="AF81" i="6" s="1"/>
  <c r="AF82" i="6" s="1"/>
  <c r="AF66" i="5"/>
  <c r="AH59" i="5"/>
  <c r="AH61" i="5" s="1"/>
  <c r="G23" i="7" l="1"/>
  <c r="AD84" i="6"/>
  <c r="C20" i="16"/>
  <c r="AE83" i="6"/>
  <c r="H28" i="6"/>
  <c r="D25" i="16" s="1"/>
  <c r="AF80" i="6"/>
  <c r="D16" i="3"/>
  <c r="H20" i="7"/>
  <c r="H21" i="7" s="1"/>
  <c r="H22" i="7" s="1"/>
  <c r="T29" i="3"/>
  <c r="C25" i="16"/>
  <c r="AC86" i="6"/>
  <c r="AF89" i="5"/>
  <c r="AF95" i="5" s="1"/>
  <c r="AF98" i="5" s="1"/>
  <c r="AF44" i="6"/>
  <c r="AG39" i="6"/>
  <c r="AG81" i="6" s="1"/>
  <c r="AG82" i="6" s="1"/>
  <c r="AG66" i="5"/>
  <c r="AH84" i="5"/>
  <c r="AH64" i="6" s="1"/>
  <c r="AH78" i="5"/>
  <c r="AH58" i="6" s="1"/>
  <c r="AH77" i="5"/>
  <c r="AH57" i="6" s="1"/>
  <c r="AH76" i="5"/>
  <c r="AH56" i="6" s="1"/>
  <c r="AH83" i="5"/>
  <c r="AH63" i="6" s="1"/>
  <c r="AH86" i="5"/>
  <c r="AH66" i="6" s="1"/>
  <c r="AH85" i="5"/>
  <c r="AH65" i="6" s="1"/>
  <c r="AH75" i="5"/>
  <c r="AH55" i="6" s="1"/>
  <c r="AH81" i="5"/>
  <c r="AH61" i="6" s="1"/>
  <c r="AH71" i="5"/>
  <c r="AH51" i="6" s="1"/>
  <c r="AH79" i="5"/>
  <c r="AH59" i="6" s="1"/>
  <c r="AH70" i="5"/>
  <c r="AH50" i="6" s="1"/>
  <c r="AH69" i="5"/>
  <c r="AH49" i="6" s="1"/>
  <c r="AH72" i="5"/>
  <c r="AH52" i="6" s="1"/>
  <c r="AH82" i="5"/>
  <c r="AH62" i="6" s="1"/>
  <c r="AH68" i="5"/>
  <c r="AH73" i="5"/>
  <c r="AH53" i="6" s="1"/>
  <c r="AH80" i="5"/>
  <c r="AH60" i="6" s="1"/>
  <c r="AH74" i="5"/>
  <c r="AH54" i="6" s="1"/>
  <c r="AH87" i="5"/>
  <c r="AH67" i="6" s="1"/>
  <c r="AH62" i="5"/>
  <c r="AH90" i="5" s="1"/>
  <c r="AH75" i="6" s="1"/>
  <c r="AH64" i="5"/>
  <c r="AH63" i="5" s="1"/>
  <c r="AH46" i="6" s="1"/>
  <c r="AG48" i="6"/>
  <c r="AG47" i="6" s="1"/>
  <c r="AG80" i="6" s="1"/>
  <c r="AG67" i="5"/>
  <c r="AI59" i="5"/>
  <c r="AI61" i="5" s="1"/>
  <c r="AE84" i="6" l="1"/>
  <c r="AF83" i="6"/>
  <c r="D20" i="16"/>
  <c r="AG44" i="6"/>
  <c r="AG83" i="6" s="1"/>
  <c r="AH67" i="5"/>
  <c r="AH48" i="6"/>
  <c r="AH47" i="6" s="1"/>
  <c r="AH80" i="6" s="1"/>
  <c r="AG89" i="5"/>
  <c r="AH39" i="6"/>
  <c r="AH81" i="6" s="1"/>
  <c r="AH82" i="6" s="1"/>
  <c r="AH66" i="5"/>
  <c r="AI71" i="5"/>
  <c r="AI51" i="6" s="1"/>
  <c r="AI76" i="5"/>
  <c r="AI56" i="6" s="1"/>
  <c r="AI75" i="5"/>
  <c r="AI55" i="6" s="1"/>
  <c r="AI81" i="5"/>
  <c r="AI61" i="6" s="1"/>
  <c r="AI79" i="5"/>
  <c r="AI59" i="6" s="1"/>
  <c r="AI78" i="5"/>
  <c r="AI58" i="6" s="1"/>
  <c r="AI77" i="5"/>
  <c r="AI57" i="6" s="1"/>
  <c r="AI70" i="5"/>
  <c r="AI50" i="6" s="1"/>
  <c r="AI84" i="5"/>
  <c r="AI64" i="6" s="1"/>
  <c r="AI85" i="5"/>
  <c r="AI65" i="6" s="1"/>
  <c r="AI69" i="5"/>
  <c r="AI49" i="6" s="1"/>
  <c r="AI83" i="5"/>
  <c r="AI63" i="6" s="1"/>
  <c r="AI86" i="5"/>
  <c r="AI66" i="6" s="1"/>
  <c r="AI74" i="5"/>
  <c r="AI54" i="6" s="1"/>
  <c r="AI80" i="5"/>
  <c r="AI60" i="6" s="1"/>
  <c r="AI72" i="5"/>
  <c r="AI52" i="6" s="1"/>
  <c r="AI82" i="5"/>
  <c r="AI62" i="6" s="1"/>
  <c r="AI68" i="5"/>
  <c r="AI73" i="5"/>
  <c r="AI53" i="6" s="1"/>
  <c r="AI87" i="5"/>
  <c r="AI67" i="6" s="1"/>
  <c r="AI62" i="5"/>
  <c r="AI90" i="5" s="1"/>
  <c r="AI75" i="6" s="1"/>
  <c r="AI64" i="5"/>
  <c r="AI63" i="5" s="1"/>
  <c r="AI46" i="6" s="1"/>
  <c r="AJ59" i="5"/>
  <c r="AJ61" i="5" s="1"/>
  <c r="AF84" i="6" l="1"/>
  <c r="AG84" i="6" s="1"/>
  <c r="AH44" i="6"/>
  <c r="AH83" i="6" s="1"/>
  <c r="AG95" i="5"/>
  <c r="AJ81" i="5"/>
  <c r="AJ61" i="6" s="1"/>
  <c r="AJ79" i="5"/>
  <c r="AJ59" i="6" s="1"/>
  <c r="AJ69" i="5"/>
  <c r="AJ49" i="6" s="1"/>
  <c r="AJ86" i="5"/>
  <c r="AJ66" i="6" s="1"/>
  <c r="AJ76" i="5"/>
  <c r="AJ56" i="6" s="1"/>
  <c r="AJ75" i="5"/>
  <c r="AJ55" i="6" s="1"/>
  <c r="AJ70" i="5"/>
  <c r="AJ50" i="6" s="1"/>
  <c r="AJ85" i="5"/>
  <c r="AJ65" i="6" s="1"/>
  <c r="AJ77" i="5"/>
  <c r="AJ57" i="6" s="1"/>
  <c r="AJ78" i="5"/>
  <c r="AJ58" i="6" s="1"/>
  <c r="AJ83" i="5"/>
  <c r="AJ63" i="6" s="1"/>
  <c r="AJ71" i="5"/>
  <c r="AJ51" i="6" s="1"/>
  <c r="AJ84" i="5"/>
  <c r="AJ64" i="6" s="1"/>
  <c r="AJ80" i="5"/>
  <c r="AJ60" i="6" s="1"/>
  <c r="AJ68" i="5"/>
  <c r="AJ74" i="5"/>
  <c r="AJ54" i="6" s="1"/>
  <c r="AJ72" i="5"/>
  <c r="AJ52" i="6" s="1"/>
  <c r="AJ87" i="5"/>
  <c r="AJ67" i="6" s="1"/>
  <c r="AJ73" i="5"/>
  <c r="AJ53" i="6" s="1"/>
  <c r="AJ82" i="5"/>
  <c r="AJ62" i="6" s="1"/>
  <c r="AJ62" i="5"/>
  <c r="AJ90" i="5" s="1"/>
  <c r="AJ75" i="6" s="1"/>
  <c r="AJ64" i="5"/>
  <c r="AJ63" i="5" s="1"/>
  <c r="AJ46" i="6" s="1"/>
  <c r="AH89" i="5"/>
  <c r="AH95" i="5" s="1"/>
  <c r="AH98" i="5" s="1"/>
  <c r="AI48" i="6"/>
  <c r="AI47" i="6" s="1"/>
  <c r="AI80" i="6" s="1"/>
  <c r="AI67" i="5"/>
  <c r="AI39" i="6"/>
  <c r="AI81" i="6" s="1"/>
  <c r="AI82" i="6" s="1"/>
  <c r="AI66" i="5"/>
  <c r="AK59" i="5"/>
  <c r="AK61" i="5" s="1"/>
  <c r="AH84" i="6" l="1"/>
  <c r="AG98" i="5"/>
  <c r="AI44" i="6"/>
  <c r="AI83" i="6" s="1"/>
  <c r="AK85" i="5"/>
  <c r="AK65" i="6" s="1"/>
  <c r="AK84" i="5"/>
  <c r="AK64" i="6" s="1"/>
  <c r="AK77" i="5"/>
  <c r="AK57" i="6" s="1"/>
  <c r="AK83" i="5"/>
  <c r="AK63" i="6" s="1"/>
  <c r="AK81" i="5"/>
  <c r="AK61" i="6" s="1"/>
  <c r="AK70" i="5"/>
  <c r="AK50" i="6" s="1"/>
  <c r="AK75" i="5"/>
  <c r="AK55" i="6" s="1"/>
  <c r="AK86" i="5"/>
  <c r="AK66" i="6" s="1"/>
  <c r="AK79" i="5"/>
  <c r="AK59" i="6" s="1"/>
  <c r="AK78" i="5"/>
  <c r="AK58" i="6" s="1"/>
  <c r="AK69" i="5"/>
  <c r="AK49" i="6" s="1"/>
  <c r="AK71" i="5"/>
  <c r="AK51" i="6" s="1"/>
  <c r="AK76" i="5"/>
  <c r="AK56" i="6" s="1"/>
  <c r="AK80" i="5"/>
  <c r="AK60" i="6" s="1"/>
  <c r="AK82" i="5"/>
  <c r="AK62" i="6" s="1"/>
  <c r="AK73" i="5"/>
  <c r="AK53" i="6" s="1"/>
  <c r="AK87" i="5"/>
  <c r="AK67" i="6" s="1"/>
  <c r="AK68" i="5"/>
  <c r="AK72" i="5"/>
  <c r="AK52" i="6" s="1"/>
  <c r="AK74" i="5"/>
  <c r="AK54" i="6" s="1"/>
  <c r="AK62" i="5"/>
  <c r="AK90" i="5" s="1"/>
  <c r="AK75" i="6" s="1"/>
  <c r="AK64" i="5"/>
  <c r="AK63" i="5" s="1"/>
  <c r="AK46" i="6" s="1"/>
  <c r="AJ48" i="6"/>
  <c r="AJ47" i="6" s="1"/>
  <c r="AJ80" i="6" s="1"/>
  <c r="AJ67" i="5"/>
  <c r="AJ39" i="6"/>
  <c r="AJ81" i="6" s="1"/>
  <c r="AJ82" i="6" s="1"/>
  <c r="AJ66" i="5"/>
  <c r="AI89" i="5"/>
  <c r="AI95" i="5" s="1"/>
  <c r="AI98" i="5" s="1"/>
  <c r="AL59" i="5"/>
  <c r="AL61" i="5" s="1"/>
  <c r="AI84" i="6" l="1"/>
  <c r="AJ44" i="6"/>
  <c r="AJ83" i="6" s="1"/>
  <c r="AK39" i="6"/>
  <c r="AK81" i="6" s="1"/>
  <c r="AK82" i="6" s="1"/>
  <c r="AK66" i="5"/>
  <c r="AJ89" i="5"/>
  <c r="AJ95" i="5" s="1"/>
  <c r="AJ98" i="5" s="1"/>
  <c r="AL71" i="5"/>
  <c r="AL51" i="6" s="1"/>
  <c r="AL70" i="5"/>
  <c r="AL50" i="6" s="1"/>
  <c r="AL76" i="5"/>
  <c r="AL56" i="6" s="1"/>
  <c r="AL85" i="5"/>
  <c r="AL65" i="6" s="1"/>
  <c r="AL84" i="5"/>
  <c r="AL64" i="6" s="1"/>
  <c r="AL77" i="5"/>
  <c r="AL57" i="6" s="1"/>
  <c r="AL81" i="5"/>
  <c r="AL61" i="6" s="1"/>
  <c r="AL86" i="5"/>
  <c r="AL66" i="6" s="1"/>
  <c r="AL79" i="5"/>
  <c r="AL59" i="6" s="1"/>
  <c r="AL78" i="5"/>
  <c r="AL58" i="6" s="1"/>
  <c r="AL83" i="5"/>
  <c r="AL63" i="6" s="1"/>
  <c r="AL69" i="5"/>
  <c r="AL49" i="6" s="1"/>
  <c r="AL75" i="5"/>
  <c r="AL55" i="6" s="1"/>
  <c r="AL68" i="5"/>
  <c r="AL73" i="5"/>
  <c r="AL53" i="6" s="1"/>
  <c r="AL82" i="5"/>
  <c r="AL62" i="6" s="1"/>
  <c r="AL72" i="5"/>
  <c r="AL52" i="6" s="1"/>
  <c r="AL87" i="5"/>
  <c r="AL67" i="6" s="1"/>
  <c r="AL80" i="5"/>
  <c r="AL60" i="6" s="1"/>
  <c r="AL74" i="5"/>
  <c r="AL54" i="6" s="1"/>
  <c r="AL62" i="5"/>
  <c r="AL90" i="5" s="1"/>
  <c r="AL75" i="6" s="1"/>
  <c r="AL64" i="5"/>
  <c r="AL63" i="5" s="1"/>
  <c r="AL46" i="6" s="1"/>
  <c r="AK67" i="5"/>
  <c r="AK48" i="6"/>
  <c r="AK47" i="6" s="1"/>
  <c r="AK80" i="6" s="1"/>
  <c r="AM59" i="5"/>
  <c r="AM61" i="5" s="1"/>
  <c r="AJ84" i="6" l="1"/>
  <c r="AK44" i="6"/>
  <c r="AK83" i="6" s="1"/>
  <c r="AL39" i="6"/>
  <c r="AL81" i="6" s="1"/>
  <c r="AL82" i="6" s="1"/>
  <c r="AL66" i="5"/>
  <c r="AL48" i="6"/>
  <c r="AL47" i="6" s="1"/>
  <c r="AL80" i="6" s="1"/>
  <c r="AL67" i="5"/>
  <c r="AK89" i="5"/>
  <c r="AK95" i="5" s="1"/>
  <c r="AK98" i="5" s="1"/>
  <c r="AM75" i="5"/>
  <c r="AM55" i="6" s="1"/>
  <c r="AM84" i="5"/>
  <c r="AM64" i="6" s="1"/>
  <c r="AM78" i="5"/>
  <c r="AM58" i="6" s="1"/>
  <c r="AM76" i="5"/>
  <c r="AM56" i="6" s="1"/>
  <c r="AM79" i="5"/>
  <c r="AM59" i="6" s="1"/>
  <c r="AM71" i="5"/>
  <c r="AM51" i="6" s="1"/>
  <c r="AM70" i="5"/>
  <c r="AM50" i="6" s="1"/>
  <c r="AM83" i="5"/>
  <c r="AM63" i="6" s="1"/>
  <c r="AM81" i="5"/>
  <c r="AM61" i="6" s="1"/>
  <c r="AM77" i="5"/>
  <c r="AM57" i="6" s="1"/>
  <c r="AM85" i="5"/>
  <c r="AM65" i="6" s="1"/>
  <c r="AM69" i="5"/>
  <c r="AM49" i="6" s="1"/>
  <c r="AM86" i="5"/>
  <c r="AM66" i="6" s="1"/>
  <c r="AM68" i="5"/>
  <c r="AM73" i="5"/>
  <c r="AM53" i="6" s="1"/>
  <c r="AM72" i="5"/>
  <c r="AM52" i="6" s="1"/>
  <c r="AM74" i="5"/>
  <c r="AM54" i="6" s="1"/>
  <c r="AM82" i="5"/>
  <c r="AM62" i="6" s="1"/>
  <c r="AM80" i="5"/>
  <c r="AM60" i="6" s="1"/>
  <c r="AM87" i="5"/>
  <c r="AM67" i="6" s="1"/>
  <c r="AM62" i="5"/>
  <c r="AM90" i="5" s="1"/>
  <c r="AM75" i="6" s="1"/>
  <c r="AM64" i="5"/>
  <c r="AM63" i="5" s="1"/>
  <c r="AM46" i="6" s="1"/>
  <c r="AN59" i="5"/>
  <c r="AN61" i="5" s="1"/>
  <c r="AK84" i="6" l="1"/>
  <c r="AL44" i="6"/>
  <c r="AL83" i="6" s="1"/>
  <c r="AL89" i="5"/>
  <c r="AL95" i="5" s="1"/>
  <c r="AL98" i="5" s="1"/>
  <c r="AM39" i="6"/>
  <c r="AM81" i="6" s="1"/>
  <c r="AM82" i="6" s="1"/>
  <c r="AM66" i="5"/>
  <c r="AM48" i="6"/>
  <c r="AM47" i="6" s="1"/>
  <c r="AM80" i="6" s="1"/>
  <c r="AM67" i="5"/>
  <c r="AN85" i="5"/>
  <c r="AN65" i="6" s="1"/>
  <c r="AN70" i="5"/>
  <c r="AN50" i="6" s="1"/>
  <c r="AN83" i="5"/>
  <c r="AN63" i="6" s="1"/>
  <c r="AN86" i="5"/>
  <c r="AN66" i="6" s="1"/>
  <c r="AN75" i="5"/>
  <c r="AN55" i="6" s="1"/>
  <c r="AN78" i="5"/>
  <c r="AN58" i="6" s="1"/>
  <c r="AN71" i="5"/>
  <c r="AN51" i="6" s="1"/>
  <c r="AN69" i="5"/>
  <c r="AN49" i="6" s="1"/>
  <c r="AN79" i="5"/>
  <c r="AN59" i="6" s="1"/>
  <c r="AN81" i="5"/>
  <c r="AN61" i="6" s="1"/>
  <c r="AN84" i="5"/>
  <c r="AN64" i="6" s="1"/>
  <c r="AN77" i="5"/>
  <c r="AN57" i="6" s="1"/>
  <c r="AN76" i="5"/>
  <c r="AN56" i="6" s="1"/>
  <c r="AN87" i="5"/>
  <c r="AN67" i="6" s="1"/>
  <c r="AN74" i="5"/>
  <c r="AN54" i="6" s="1"/>
  <c r="AN72" i="5"/>
  <c r="AN52" i="6" s="1"/>
  <c r="AN80" i="5"/>
  <c r="AN60" i="6" s="1"/>
  <c r="AN82" i="5"/>
  <c r="AN62" i="6" s="1"/>
  <c r="AN68" i="5"/>
  <c r="AN73" i="5"/>
  <c r="AN53" i="6" s="1"/>
  <c r="AN62" i="5"/>
  <c r="AN90" i="5" s="1"/>
  <c r="AN75" i="6" s="1"/>
  <c r="AN64" i="5"/>
  <c r="AN63" i="5" s="1"/>
  <c r="AN46" i="6" s="1"/>
  <c r="AO59" i="5"/>
  <c r="AO61" i="5" s="1"/>
  <c r="AL84" i="6" l="1"/>
  <c r="AM44" i="6"/>
  <c r="AM83" i="6" s="1"/>
  <c r="AN39" i="6"/>
  <c r="AN81" i="6" s="1"/>
  <c r="AN82" i="6" s="1"/>
  <c r="AN66" i="5"/>
  <c r="AM89" i="5"/>
  <c r="AM95" i="5" s="1"/>
  <c r="AM98" i="5" s="1"/>
  <c r="AN67" i="5"/>
  <c r="AN48" i="6"/>
  <c r="AN47" i="6" s="1"/>
  <c r="AN80" i="6" s="1"/>
  <c r="AO69" i="5"/>
  <c r="AO49" i="6" s="1"/>
  <c r="AO79" i="5"/>
  <c r="AO59" i="6" s="1"/>
  <c r="AO71" i="5"/>
  <c r="AO51" i="6" s="1"/>
  <c r="AO84" i="5"/>
  <c r="AO64" i="6" s="1"/>
  <c r="AO70" i="5"/>
  <c r="AO50" i="6" s="1"/>
  <c r="AO83" i="5"/>
  <c r="AO63" i="6" s="1"/>
  <c r="AO86" i="5"/>
  <c r="AO66" i="6" s="1"/>
  <c r="AO75" i="5"/>
  <c r="AO55" i="6" s="1"/>
  <c r="AO81" i="5"/>
  <c r="AO61" i="6" s="1"/>
  <c r="AO78" i="5"/>
  <c r="AO58" i="6" s="1"/>
  <c r="AO85" i="5"/>
  <c r="AO65" i="6" s="1"/>
  <c r="AO77" i="5"/>
  <c r="AO57" i="6" s="1"/>
  <c r="AO76" i="5"/>
  <c r="AO56" i="6" s="1"/>
  <c r="AO82" i="5"/>
  <c r="AO62" i="6" s="1"/>
  <c r="AO72" i="5"/>
  <c r="AO52" i="6" s="1"/>
  <c r="AO73" i="5"/>
  <c r="AO53" i="6" s="1"/>
  <c r="AO74" i="5"/>
  <c r="AO54" i="6" s="1"/>
  <c r="AO80" i="5"/>
  <c r="AO60" i="6" s="1"/>
  <c r="AO87" i="5"/>
  <c r="AO67" i="6" s="1"/>
  <c r="AO68" i="5"/>
  <c r="AO62" i="5"/>
  <c r="AO103" i="5" s="1"/>
  <c r="AO64" i="5"/>
  <c r="AO63" i="5" s="1"/>
  <c r="AO46" i="6" s="1"/>
  <c r="AM84" i="6" l="1"/>
  <c r="AO90" i="5"/>
  <c r="AO75" i="6" s="1"/>
  <c r="AN44" i="6"/>
  <c r="AN83" i="6" s="1"/>
  <c r="AN89" i="5"/>
  <c r="AN95" i="5" s="1"/>
  <c r="AN98" i="5" s="1"/>
  <c r="AO39" i="6"/>
  <c r="AO81" i="6" s="1"/>
  <c r="AO82" i="6" s="1"/>
  <c r="AO66" i="5"/>
  <c r="AO104" i="5" s="1"/>
  <c r="AO48" i="6"/>
  <c r="AO47" i="6" s="1"/>
  <c r="AO67" i="5"/>
  <c r="AN84" i="6" l="1"/>
  <c r="AO80" i="6"/>
  <c r="AO44" i="6"/>
  <c r="AO89" i="5"/>
  <c r="AO105" i="5" s="1"/>
  <c r="AO83" i="6" l="1"/>
  <c r="AO84" i="6" s="1"/>
  <c r="AO86" i="6" s="1"/>
  <c r="AO95" i="5"/>
  <c r="AO106" i="5" s="1"/>
  <c r="AO98" i="5" l="1"/>
  <c r="AO107" i="5" s="1"/>
  <c r="H23" i="7" l="1"/>
</calcChain>
</file>

<file path=xl/sharedStrings.xml><?xml version="1.0" encoding="utf-8"?>
<sst xmlns="http://schemas.openxmlformats.org/spreadsheetml/2006/main" count="434" uniqueCount="245">
  <si>
    <t>Intitulé de votre projet :</t>
  </si>
  <si>
    <t>Votre statut juridique :</t>
  </si>
  <si>
    <t>HYPOTHESES &gt;&gt;</t>
  </si>
  <si>
    <t>Résultats &gt;&gt;</t>
  </si>
  <si>
    <t>ETATS FINANCIERS &gt;</t>
  </si>
  <si>
    <t>DATES DU PROJET</t>
  </si>
  <si>
    <t>Mois</t>
  </si>
  <si>
    <t>Année</t>
  </si>
  <si>
    <t>Année 1</t>
  </si>
  <si>
    <t>Année 2</t>
  </si>
  <si>
    <t>Année 3</t>
  </si>
  <si>
    <t xml:space="preserve"> Charges d'exploitation</t>
  </si>
  <si>
    <t>Achats consommés</t>
  </si>
  <si>
    <t xml:space="preserve"> Marge brute</t>
  </si>
  <si>
    <t xml:space="preserve"> Charges externes</t>
  </si>
  <si>
    <t>Assurances</t>
  </si>
  <si>
    <t>Téléphone, internet</t>
  </si>
  <si>
    <t>Autres abonnements</t>
  </si>
  <si>
    <t>Carburant, transports</t>
  </si>
  <si>
    <t>Eau, électricité, gaz</t>
  </si>
  <si>
    <t>Mutuelle</t>
  </si>
  <si>
    <t>Fournitures diverses</t>
  </si>
  <si>
    <t>Nettoyage des locaux</t>
  </si>
  <si>
    <t>Loyer et charges locatives</t>
  </si>
  <si>
    <t>Expert comptable, avocats</t>
  </si>
  <si>
    <t>Libellé autre charge 1</t>
  </si>
  <si>
    <t>Libellé autre charge 2</t>
  </si>
  <si>
    <t>Libellé autre charge 3</t>
  </si>
  <si>
    <t xml:space="preserve"> Valeur ajoutée</t>
  </si>
  <si>
    <t>Impôts et taxes</t>
  </si>
  <si>
    <t>Salaires employés</t>
  </si>
  <si>
    <t>Charges sociales employés</t>
  </si>
  <si>
    <t>Prélèvement dirigeant(s)</t>
  </si>
  <si>
    <t>Charges sociales dirigeant(s)</t>
  </si>
  <si>
    <t/>
  </si>
  <si>
    <t xml:space="preserve"> Excédent brut d'exploitation</t>
  </si>
  <si>
    <t>Dotations aux amortissements</t>
  </si>
  <si>
    <t xml:space="preserve"> Résultat avant impôts</t>
  </si>
  <si>
    <t>Impôt sur les sociétés</t>
  </si>
  <si>
    <t xml:space="preserve"> Résultat net comptable (résultat de l'exercice)</t>
  </si>
  <si>
    <t>Chiffre d'affaires</t>
  </si>
  <si>
    <t xml:space="preserve">   Immobilisations</t>
  </si>
  <si>
    <t>Acquisition des stocks</t>
  </si>
  <si>
    <t>Remboursement d'emprunts</t>
  </si>
  <si>
    <t xml:space="preserve"> Total des besoins</t>
  </si>
  <si>
    <t>Apport personnel</t>
  </si>
  <si>
    <t>Emprunts</t>
  </si>
  <si>
    <t>Subventions</t>
  </si>
  <si>
    <t>Autres financements</t>
  </si>
  <si>
    <t>Capacité d'auto-financement</t>
  </si>
  <si>
    <t xml:space="preserve"> Total des ressources</t>
  </si>
  <si>
    <t>Variation de trésorerie</t>
  </si>
  <si>
    <t>Excédent de trésorerie</t>
  </si>
  <si>
    <t>ESTIMATION DU CHIFFRE D'AFFAIRES</t>
  </si>
  <si>
    <t>Chiffre d'affaires HT</t>
  </si>
  <si>
    <t>Taxes</t>
  </si>
  <si>
    <t>Chiffre d'affaires TTC</t>
  </si>
  <si>
    <t>Méthode 2 : vous avez une idée des prix et volumes</t>
  </si>
  <si>
    <t>Prix de vente unitaire</t>
  </si>
  <si>
    <t>Volume de vente</t>
  </si>
  <si>
    <t>Méthode 1 : Vous avez une idée de votre Chiffre d'Affaires</t>
  </si>
  <si>
    <t>Croissance du chiffre d'affaires</t>
  </si>
  <si>
    <t>Année 1 à 2</t>
  </si>
  <si>
    <t>Année 2 à 3</t>
  </si>
  <si>
    <t xml:space="preserve">Remplissez uniquement une des 2 méthodes </t>
  </si>
  <si>
    <t>Croissance prix</t>
  </si>
  <si>
    <t>Croissance volume</t>
  </si>
  <si>
    <t>DEFINITION DU PROJET</t>
  </si>
  <si>
    <t>Taux de TVA moyen applicable aux ventes</t>
  </si>
  <si>
    <t>Taux de TVA moyen applicable aux achats</t>
  </si>
  <si>
    <t>Impôts &amp; taxes (excl. Impôt sur les sociétés) en % du CA</t>
  </si>
  <si>
    <t>Nombre d'employés</t>
  </si>
  <si>
    <t>Nombre de dirigeants</t>
  </si>
  <si>
    <t>ESTIMATION DES CHARGES FIXES</t>
  </si>
  <si>
    <t>ESTIMATION DES ACHATS DIRECTS</t>
  </si>
  <si>
    <t>Montant des achats de consommables HT</t>
  </si>
  <si>
    <t>Choississez entre les deux méthodes de calcul de croissance et ne remplir qu'une des deux</t>
  </si>
  <si>
    <t>Remplissez uniquement une des 2 lignes</t>
  </si>
  <si>
    <t>% de Marge Brute attendu</t>
  </si>
  <si>
    <t>Autres charges (inscrire libellé ci-dessous) :</t>
  </si>
  <si>
    <t>TOTAL</t>
  </si>
  <si>
    <t>Frais de déplacement</t>
  </si>
  <si>
    <t>Entretien matériel</t>
  </si>
  <si>
    <t>Publicité et communication</t>
  </si>
  <si>
    <t>Frais bancaires</t>
  </si>
  <si>
    <t>Libellé autre charge 4</t>
  </si>
  <si>
    <t>Libellé autre charge 5</t>
  </si>
  <si>
    <t>Libellé autre charge 6</t>
  </si>
  <si>
    <t>ESTIMATION DES CHARGES DE PERSONNEL</t>
  </si>
  <si>
    <t>CARACTERISTIQUES DE DEPART DU PROJET</t>
  </si>
  <si>
    <t xml:space="preserve">Année 2 </t>
  </si>
  <si>
    <t>Montant</t>
  </si>
  <si>
    <t>Logiciels, formations</t>
  </si>
  <si>
    <t>Dépôt marque, brevet, modèle</t>
  </si>
  <si>
    <t>Frais de dépôt ou d’enregistrement</t>
  </si>
  <si>
    <t>Achat fonds de commerce ou parts</t>
  </si>
  <si>
    <t>Droit au bail</t>
  </si>
  <si>
    <t>Caution ou dépôt de garantie</t>
  </si>
  <si>
    <t>Frais de notaire ou d’avocat</t>
  </si>
  <si>
    <t>Pour la signature des contrats et baux commerciaux</t>
  </si>
  <si>
    <t>Enseigne et éléments de communication</t>
  </si>
  <si>
    <t>Achat immobilier</t>
  </si>
  <si>
    <t>Travaux et aménagements</t>
  </si>
  <si>
    <t>Matériel</t>
  </si>
  <si>
    <t>Matériel, outillage, machines, véhicules…</t>
  </si>
  <si>
    <t>Matériel de bureau</t>
  </si>
  <si>
    <t>Fournitures, ordinateur, imprimante</t>
  </si>
  <si>
    <t>Stock de matières et produits</t>
  </si>
  <si>
    <t>Matières premières, produits finis ou semi-finis</t>
  </si>
  <si>
    <t>FINANCEMENT</t>
  </si>
  <si>
    <t>Prise en compte de la saisonnalité</t>
  </si>
  <si>
    <t>Apport personnel ou familial</t>
  </si>
  <si>
    <t>Apports en nature (en valeur)</t>
  </si>
  <si>
    <t>Frais d'établissement</t>
  </si>
  <si>
    <t>Frais de création de l'entreprise (administratif)</t>
  </si>
  <si>
    <t>Dans le cas d'une reprise de fonds de commerce ou d'entreprise existante</t>
  </si>
  <si>
    <t>Janvier</t>
  </si>
  <si>
    <t>Février</t>
  </si>
  <si>
    <t>Mars</t>
  </si>
  <si>
    <t>Avril</t>
  </si>
  <si>
    <t>Mai</t>
  </si>
  <si>
    <t>Juin</t>
  </si>
  <si>
    <t>Juillet</t>
  </si>
  <si>
    <t>Août</t>
  </si>
  <si>
    <t>Septembre</t>
  </si>
  <si>
    <t>Octobre</t>
  </si>
  <si>
    <t>Décembre</t>
  </si>
  <si>
    <t>Charges financières</t>
  </si>
  <si>
    <t>Calcul des dotations aux amortissements</t>
  </si>
  <si>
    <t>Calcul des intérêts payés annuellement</t>
  </si>
  <si>
    <t xml:space="preserve">  Durée d'amortissement des investissements en année :</t>
  </si>
  <si>
    <t>INVESTISSEMENTS DE DEPART</t>
  </si>
  <si>
    <t xml:space="preserve">Régime fiscal : </t>
  </si>
  <si>
    <t xml:space="preserve">Taux d'impôts sur les sociétés : </t>
  </si>
  <si>
    <t>VISION ANNUELLE</t>
  </si>
  <si>
    <t>VISION MENSUELLE</t>
  </si>
  <si>
    <t>Date de début d'activité</t>
  </si>
  <si>
    <t>Trésorerie de départ</t>
  </si>
  <si>
    <t>ESTIMATION DU BESOIN EN FONDS DE ROULEMENT</t>
  </si>
  <si>
    <t>Délai de paiement clients</t>
  </si>
  <si>
    <t>Délai de paiement fournisseurs</t>
  </si>
  <si>
    <t>VIABILITE DU PROJET</t>
  </si>
  <si>
    <t>SYNTHESE DES INDICATEURS CLES</t>
  </si>
  <si>
    <t>VISION ANNUELLE - Tableau de flux de trésorerie</t>
  </si>
  <si>
    <t xml:space="preserve">Résultat net </t>
  </si>
  <si>
    <t xml:space="preserve">Dotations aux amortissement </t>
  </si>
  <si>
    <t>Variation du Besoin en Fonds de Roulement</t>
  </si>
  <si>
    <t>Flux de trésorerie opérationnelle</t>
  </si>
  <si>
    <t xml:space="preserve">Flux de trésorerie lié à l'investissement </t>
  </si>
  <si>
    <t>Acquisition d'immobilisations</t>
  </si>
  <si>
    <t>Augmentation des capitaux propres</t>
  </si>
  <si>
    <t>Flux de trésorerie lié au financement</t>
  </si>
  <si>
    <t>Trésorerie d'ouverture</t>
  </si>
  <si>
    <t>Trésorerie de clôture</t>
  </si>
  <si>
    <t>VISION MENSUELLE - Encaissements &amp; décaissements</t>
  </si>
  <si>
    <t>Nouveaux emprunts</t>
  </si>
  <si>
    <t>Apport en capital</t>
  </si>
  <si>
    <t>Subvention</t>
  </si>
  <si>
    <t>Encaissements</t>
  </si>
  <si>
    <t>Achats de consommables</t>
  </si>
  <si>
    <t>Charges externes</t>
  </si>
  <si>
    <t>Charges de personnel</t>
  </si>
  <si>
    <t>Remboursement d'emprunt</t>
  </si>
  <si>
    <t>Impôts sur les sociétés</t>
  </si>
  <si>
    <t>Décaissements</t>
  </si>
  <si>
    <t>Solde trésorerie</t>
  </si>
  <si>
    <t>%</t>
  </si>
  <si>
    <t>Nombre</t>
  </si>
  <si>
    <t>€</t>
  </si>
  <si>
    <t>Taux d'intérêt annuel</t>
  </si>
  <si>
    <t>Si vous n'indiquez pas de saisonnalité, nous considérons que le chiffre d'affaires sera réparti équitablement entre les 12 mois. Si vous choissisez de remplir une saisonnalité, veuillez saisir un pourcentage pour chaque mois</t>
  </si>
  <si>
    <t>Novembre</t>
  </si>
  <si>
    <t>Marge brute</t>
  </si>
  <si>
    <t>Valeur ajoutée</t>
  </si>
  <si>
    <t>EBE</t>
  </si>
  <si>
    <t>Test de cohérence annuelle / mensuelle</t>
  </si>
  <si>
    <t>Immobilisations (investissement de départ)</t>
  </si>
  <si>
    <t>Variation de BFR</t>
  </si>
  <si>
    <t>Besoin en Fonds de Roulement</t>
  </si>
  <si>
    <t>Taux de charges sociales - pour les salariés (% du salaire brut)</t>
  </si>
  <si>
    <t>Taux de charges sociales - pour les dirigeants (% du salaire brut)</t>
  </si>
  <si>
    <t>Carburants, transports sont valables pour les transports quoditiens (en voiture ou transports en commun)</t>
  </si>
  <si>
    <t>Les frais de déplacement désignent des frais plus exceptionnels dus à des déplacement professionnels spécifiques</t>
  </si>
  <si>
    <t>Salaire brut annuel moyen par employé</t>
  </si>
  <si>
    <t>Salaire brut annuel moyen par dirigeant</t>
  </si>
  <si>
    <t xml:space="preserve">Au sein de la plateforme MyMarketMetrics vous avez la possibilité d'analyser un business plan au regard de son marché </t>
  </si>
  <si>
    <t xml:space="preserve">Voici les hypothèses nécessaires pour effectuer la comparaison et obtenir un indice de cohérence </t>
  </si>
  <si>
    <t>Chiffre d'affaires net (HT)</t>
  </si>
  <si>
    <t>Achats des consommables/marchandises</t>
  </si>
  <si>
    <t>Masse salariale (chargée)</t>
  </si>
  <si>
    <t>Nombre de salariés moyen</t>
  </si>
  <si>
    <t>Effectif total (dirigeants, extras etc.)</t>
  </si>
  <si>
    <t>Autres achats &amp; charges externes</t>
  </si>
  <si>
    <t>Excédent brut d'exploitation</t>
  </si>
  <si>
    <t xml:space="preserve">Capacité d'autofinancement </t>
  </si>
  <si>
    <t>Dettes financières (moyen terme)</t>
  </si>
  <si>
    <t>Fonds propres</t>
  </si>
  <si>
    <t>Total Bilan</t>
  </si>
  <si>
    <t>Disponibilités &amp; valeurs de placement</t>
  </si>
  <si>
    <t>Créances clients</t>
  </si>
  <si>
    <t>Dettes fournisseurs</t>
  </si>
  <si>
    <t>Stocks</t>
  </si>
  <si>
    <t>Prêt n°1</t>
  </si>
  <si>
    <t>Prêt n°2</t>
  </si>
  <si>
    <t>Prêt n°3</t>
  </si>
  <si>
    <t>Subvention n°1</t>
  </si>
  <si>
    <t>Subvention n°2</t>
  </si>
  <si>
    <t>Autre financement</t>
  </si>
  <si>
    <t>Résultat avant impôts</t>
  </si>
  <si>
    <t>Amortissement</t>
  </si>
  <si>
    <t>Salaires moyens (brut annuels par employés)</t>
  </si>
  <si>
    <t>Déficit reportable</t>
  </si>
  <si>
    <t>Vous pouvoir choisir de remplir (1) soit une durée d'amortissement en année par élément (ligne par ligne) (2) soit une durée moyenne d'amortissement (case E27)</t>
  </si>
  <si>
    <t>Comprend la CVAE, CFE, Taxe d'apprentissage… Par simplification, vous pouvez par exemple utiliser 5%</t>
  </si>
  <si>
    <t>Augmentation des prix et des volumes</t>
  </si>
  <si>
    <t>Veuillez remplir les informations sur les employés pour les année 2 et 3, même en l'absence d'évolution</t>
  </si>
  <si>
    <t>Durée en année</t>
  </si>
  <si>
    <t>Date de début du prêt</t>
  </si>
  <si>
    <t>Capital restant dû - prêt 1</t>
  </si>
  <si>
    <t>Capital restant dû - prêt 2</t>
  </si>
  <si>
    <t>Capital restant dû - prêt 3</t>
  </si>
  <si>
    <t>Intérêts annuels - Prêt 1</t>
  </si>
  <si>
    <t>Intérêts mensuels - Prêt 1</t>
  </si>
  <si>
    <t>Mensualités - Prêt 1</t>
  </si>
  <si>
    <t>Annuités - Prêt 1</t>
  </si>
  <si>
    <t>Capital restant dû moyen -Prêt 1</t>
  </si>
  <si>
    <t>Mensualités - Prêt 2</t>
  </si>
  <si>
    <t>Annuités - Prêt 2</t>
  </si>
  <si>
    <t>Capital restant dû moyen -Prêt 2</t>
  </si>
  <si>
    <t>Intérêts annuels - Prêt 2</t>
  </si>
  <si>
    <t>Intérêts mensuels - Prêt 2</t>
  </si>
  <si>
    <t>Mensualités - Prêt 3</t>
  </si>
  <si>
    <t>Annuités - Prêt 3</t>
  </si>
  <si>
    <t>Capital restant dû moyen -Prêt 3</t>
  </si>
  <si>
    <t>Intérêts annuels - Prêt 3</t>
  </si>
  <si>
    <t>Intérêts mensuels - Prêt 3</t>
  </si>
  <si>
    <t>Capital remboursé - Prêt 1</t>
  </si>
  <si>
    <t>Capital remboursé - Prêt 2</t>
  </si>
  <si>
    <t>Capital remboursé - Prêt 3</t>
  </si>
  <si>
    <t>date</t>
  </si>
  <si>
    <t>Dirigeants</t>
  </si>
  <si>
    <t>Salaires par employés</t>
  </si>
  <si>
    <t>Salaires par dirigeant</t>
  </si>
  <si>
    <t>Frais généraux</t>
  </si>
  <si>
    <t>Ce qu'il me reste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</si>
</sst>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0.00\ &quot;€&quot;;[Red]\-#,##0.00\ &quot;€&quot;"/>
    <numFmt numFmtId="164" formatCode="_-* #,##0.00\ _€_-;\-* #,##0.00\ _€_-;_-* &quot;-&quot;??\ _€_-;_-@_-"/>
    <numFmt numFmtId="165" formatCode="#,##0\ &quot;€&quot;"/>
    <numFmt numFmtId="166" formatCode="[$-F800]dddd\,\ mmmm\ dd\,\ yyyy"/>
    <numFmt numFmtId="167" formatCode="0.0%"/>
    <numFmt numFmtId="168" formatCode="#,##0.00\ &quot;€&quot;"/>
  </numFmts>
  <fonts count="2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0"/>
      <color theme="1"/>
      <name val="Quicksand"/>
    </font>
    <font>
      <sz val="10"/>
      <color theme="1"/>
      <name val="Quicksand"/>
    </font>
    <font>
      <b/>
      <sz val="10"/>
      <color theme="0"/>
      <name val="Quicksand"/>
    </font>
    <font>
      <b/>
      <sz val="10"/>
      <name val="Quicksand"/>
    </font>
    <font>
      <sz val="11"/>
      <name val="Calibri"/>
      <family val="2"/>
      <scheme val="minor"/>
    </font>
    <font>
      <b/>
      <sz val="28"/>
      <color theme="1"/>
      <name val="Quicksand"/>
    </font>
    <font>
      <b/>
      <sz val="28"/>
      <color theme="0"/>
      <name val="Quicksand"/>
    </font>
    <font>
      <b/>
      <sz val="14"/>
      <color theme="0"/>
      <name val="Quicksand"/>
    </font>
    <font>
      <b/>
      <sz val="14"/>
      <color rgb="FF7030A0"/>
      <name val="Calibri"/>
      <family val="2"/>
      <scheme val="minor"/>
    </font>
    <font>
      <b/>
      <sz val="14"/>
      <color rgb="FFC00000"/>
      <name val="Calibri"/>
      <family val="2"/>
      <scheme val="minor"/>
    </font>
    <font>
      <b/>
      <sz val="8"/>
      <color theme="2" tint="-0.499984740745262"/>
      <name val="Quicksand"/>
    </font>
    <font>
      <i/>
      <sz val="10"/>
      <color theme="1"/>
      <name val="Quicksand"/>
    </font>
    <font>
      <i/>
      <sz val="10"/>
      <color rgb="FFFF0000"/>
      <name val="Quicksand"/>
    </font>
    <font>
      <i/>
      <sz val="10"/>
      <color theme="2" tint="-0.499984740745262"/>
      <name val="Quicksand"/>
    </font>
    <font>
      <b/>
      <i/>
      <sz val="10"/>
      <color theme="1"/>
      <name val="Quicksand"/>
    </font>
    <font>
      <b/>
      <i/>
      <sz val="10"/>
      <color rgb="FFFF0000"/>
      <name val="Quicksand"/>
    </font>
    <font>
      <b/>
      <i/>
      <u/>
      <sz val="9"/>
      <color rgb="FFA50021"/>
      <name val="Quicksand"/>
    </font>
    <font>
      <b/>
      <sz val="10"/>
      <color rgb="FFC00000"/>
      <name val="Quicksand"/>
    </font>
    <font>
      <b/>
      <sz val="10"/>
      <color theme="2" tint="-0.499984740745262"/>
      <name val="Quicksand"/>
    </font>
    <font>
      <sz val="10"/>
      <color theme="0"/>
      <name val="Quicksand"/>
    </font>
    <font>
      <b/>
      <u/>
      <sz val="10"/>
      <color theme="1"/>
      <name val="Quicksand"/>
    </font>
    <font>
      <sz val="11"/>
      <color theme="1"/>
      <name val="Quicksand"/>
    </font>
    <font>
      <b/>
      <sz val="11"/>
      <color theme="0"/>
      <name val="Quicksand"/>
    </font>
    <font>
      <sz val="10"/>
      <name val="Quicksand"/>
    </font>
    <font>
      <i/>
      <sz val="10"/>
      <name val="Quicksand"/>
    </font>
  </fonts>
  <fills count="6">
    <fill>
      <patternFill patternType="none"/>
    </fill>
    <fill>
      <patternFill patternType="gray125"/>
    </fill>
    <fill>
      <patternFill patternType="solid">
        <fgColor theme="0"/>
        <bgColor indexed="64"/>
      </patternFill>
    </fill>
    <fill>
      <patternFill patternType="solid">
        <fgColor rgb="FF37D7B7"/>
        <bgColor indexed="64"/>
      </patternFill>
    </fill>
    <fill>
      <patternFill patternType="solid">
        <fgColor rgb="FF263640"/>
        <bgColor indexed="64"/>
      </patternFill>
    </fill>
    <fill>
      <patternFill patternType="solid">
        <fgColor theme="3"/>
        <bgColor indexed="64"/>
      </patternFill>
    </fill>
  </fills>
  <borders count="30">
    <border>
      <left/>
      <right/>
      <top/>
      <bottom/>
      <diagonal/>
    </border>
    <border>
      <left/>
      <right style="dotted">
        <color auto="1"/>
      </right>
      <top/>
      <bottom/>
      <diagonal/>
    </border>
    <border>
      <left style="dotted">
        <color auto="1"/>
      </left>
      <right style="dotted">
        <color auto="1"/>
      </right>
      <top/>
      <bottom/>
      <diagonal/>
    </border>
    <border>
      <left style="dotted">
        <color auto="1"/>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right/>
      <top style="thin">
        <color indexed="64"/>
      </top>
      <bottom style="thin">
        <color indexed="64"/>
      </bottom>
      <diagonal/>
    </border>
    <border>
      <left style="dotted">
        <color auto="1"/>
      </left>
      <right style="thin">
        <color auto="1"/>
      </right>
      <top/>
      <bottom/>
      <diagonal/>
    </border>
    <border>
      <left style="dotted">
        <color auto="1"/>
      </left>
      <right style="thin">
        <color auto="1"/>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dotted">
        <color indexed="64"/>
      </right>
      <top style="thin">
        <color indexed="64"/>
      </top>
      <bottom style="thin">
        <color indexed="64"/>
      </bottom>
      <diagonal/>
    </border>
    <border>
      <left/>
      <right style="dotted">
        <color indexed="64"/>
      </right>
      <top/>
      <bottom style="thin">
        <color indexed="64"/>
      </bottom>
      <diagonal/>
    </border>
    <border>
      <left/>
      <right style="dotted">
        <color indexed="64"/>
      </right>
      <top style="thin">
        <color indexed="64"/>
      </top>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10">
    <xf numFmtId="0" fontId="0" fillId="0" borderId="0" xfId="0"/>
    <xf numFmtId="0" fontId="0" fillId="2" borderId="0" xfId="0" applyFill="1"/>
    <xf numFmtId="0" fontId="0" fillId="3" borderId="0" xfId="0" applyFill="1"/>
    <xf numFmtId="0" fontId="5" fillId="2" borderId="0" xfId="0" applyFont="1" applyFill="1" applyProtection="1">
      <protection locked="0"/>
    </xf>
    <xf numFmtId="0" fontId="5" fillId="2" borderId="0" xfId="0" applyFont="1" applyFill="1"/>
    <xf numFmtId="0" fontId="8" fillId="2" borderId="0" xfId="0" applyFont="1" applyFill="1"/>
    <xf numFmtId="0" fontId="0" fillId="4" borderId="0" xfId="0" applyFill="1"/>
    <xf numFmtId="0" fontId="9" fillId="3" borderId="0" xfId="0" applyFont="1" applyFill="1"/>
    <xf numFmtId="0" fontId="0" fillId="5" borderId="0" xfId="0" applyFill="1"/>
    <xf numFmtId="0" fontId="10" fillId="5" borderId="0" xfId="0" applyFont="1" applyFill="1"/>
    <xf numFmtId="0" fontId="7" fillId="0" borderId="0" xfId="0" applyFont="1" applyAlignment="1">
      <alignment horizontal="left" vertical="center"/>
    </xf>
    <xf numFmtId="0" fontId="4" fillId="0" borderId="0" xfId="0" applyFont="1"/>
    <xf numFmtId="0" fontId="4" fillId="0" borderId="0" xfId="0" applyFont="1" applyAlignment="1">
      <alignment vertical="center" wrapText="1"/>
    </xf>
    <xf numFmtId="165" fontId="6" fillId="4" borderId="0" xfId="0" applyNumberFormat="1" applyFont="1" applyFill="1" applyAlignment="1">
      <alignment horizontal="center" vertical="center" wrapText="1"/>
    </xf>
    <xf numFmtId="0" fontId="5" fillId="0" borderId="0" xfId="0" applyFont="1" applyAlignment="1">
      <alignment vertical="center" wrapText="1"/>
    </xf>
    <xf numFmtId="166" fontId="5" fillId="3" borderId="0" xfId="0" applyNumberFormat="1" applyFont="1" applyFill="1" applyAlignment="1" applyProtection="1">
      <alignment horizontal="center" vertical="center" wrapText="1"/>
      <protection locked="0"/>
    </xf>
    <xf numFmtId="0" fontId="5" fillId="3" borderId="0" xfId="0" applyFont="1" applyFill="1" applyAlignment="1" applyProtection="1">
      <alignment horizontal="center" vertical="center" wrapText="1"/>
      <protection locked="0"/>
    </xf>
    <xf numFmtId="0" fontId="0" fillId="0" borderId="0" xfId="0" applyAlignment="1">
      <alignment horizontal="center"/>
    </xf>
    <xf numFmtId="0" fontId="0" fillId="0" borderId="0" xfId="0" applyAlignment="1">
      <alignment horizontal="right"/>
    </xf>
    <xf numFmtId="0" fontId="12" fillId="0" borderId="0" xfId="0" applyFont="1"/>
    <xf numFmtId="166" fontId="5" fillId="0" borderId="0" xfId="0" applyNumberFormat="1"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7" fillId="0" borderId="0" xfId="0" applyFont="1" applyAlignment="1">
      <alignment vertical="center"/>
    </xf>
    <xf numFmtId="0" fontId="7" fillId="0" borderId="0" xfId="0" applyFont="1" applyAlignment="1">
      <alignment vertical="center" wrapText="1"/>
    </xf>
    <xf numFmtId="0" fontId="0" fillId="4" borderId="0" xfId="0" applyFill="1" applyAlignment="1">
      <alignment horizontal="center"/>
    </xf>
    <xf numFmtId="0" fontId="2" fillId="4" borderId="0" xfId="0" applyFont="1" applyFill="1" applyAlignment="1">
      <alignment horizontal="center"/>
    </xf>
    <xf numFmtId="0" fontId="13" fillId="0" borderId="0" xfId="0" applyFont="1"/>
    <xf numFmtId="0" fontId="3" fillId="0" borderId="0" xfId="0" applyFont="1"/>
    <xf numFmtId="0" fontId="2" fillId="4" borderId="0" xfId="0" applyFont="1" applyFill="1"/>
    <xf numFmtId="9" fontId="0" fillId="0" borderId="0" xfId="1" applyFont="1"/>
    <xf numFmtId="164" fontId="0" fillId="0" borderId="0" xfId="0" applyNumberFormat="1" applyAlignment="1">
      <alignment horizontal="center"/>
    </xf>
    <xf numFmtId="164" fontId="0" fillId="0" borderId="0" xfId="0" applyNumberFormat="1"/>
    <xf numFmtId="167" fontId="14" fillId="0" borderId="0" xfId="1" applyNumberFormat="1" applyFont="1" applyFill="1" applyBorder="1" applyAlignment="1" applyProtection="1">
      <alignment horizontal="left" vertical="center" wrapText="1"/>
      <protection locked="0"/>
    </xf>
    <xf numFmtId="0" fontId="14" fillId="0" borderId="0" xfId="0" applyFont="1" applyAlignment="1" applyProtection="1">
      <alignment horizontal="left" vertical="center" wrapText="1"/>
      <protection locked="0"/>
    </xf>
    <xf numFmtId="9" fontId="14" fillId="0" borderId="0" xfId="0" applyNumberFormat="1" applyFont="1" applyAlignment="1" applyProtection="1">
      <alignment horizontal="left" vertical="center" wrapText="1"/>
      <protection locked="0"/>
    </xf>
    <xf numFmtId="0" fontId="14" fillId="2" borderId="0" xfId="0" applyFont="1" applyFill="1" applyAlignment="1">
      <alignment horizontal="left"/>
    </xf>
    <xf numFmtId="0" fontId="5" fillId="0" borderId="0" xfId="0" applyFont="1" applyAlignment="1">
      <alignment horizontal="left" indent="1"/>
    </xf>
    <xf numFmtId="0" fontId="5" fillId="0" borderId="0" xfId="0" applyFont="1"/>
    <xf numFmtId="0" fontId="5" fillId="0" borderId="0" xfId="0" applyFont="1" applyAlignment="1">
      <alignment horizontal="center"/>
    </xf>
    <xf numFmtId="0" fontId="15" fillId="0" borderId="0" xfId="0" applyFont="1" applyAlignment="1">
      <alignment horizontal="left" indent="2"/>
    </xf>
    <xf numFmtId="0" fontId="4" fillId="0" borderId="0" xfId="0" applyFont="1" applyAlignment="1">
      <alignment horizontal="right"/>
    </xf>
    <xf numFmtId="164" fontId="4" fillId="0" borderId="4" xfId="0" applyNumberFormat="1" applyFont="1" applyBorder="1"/>
    <xf numFmtId="0" fontId="16" fillId="0" borderId="0" xfId="0" applyFont="1" applyAlignment="1">
      <alignment horizontal="left" indent="4"/>
    </xf>
    <xf numFmtId="0" fontId="17" fillId="0" borderId="0" xfId="0" applyFont="1" applyAlignment="1">
      <alignment horizontal="left" indent="2"/>
    </xf>
    <xf numFmtId="0" fontId="18" fillId="0" borderId="0" xfId="0" applyFont="1" applyAlignment="1">
      <alignment horizontal="center"/>
    </xf>
    <xf numFmtId="0" fontId="15" fillId="0" borderId="0" xfId="0" applyFont="1" applyAlignment="1">
      <alignment horizontal="left" indent="4"/>
    </xf>
    <xf numFmtId="0" fontId="5" fillId="3" borderId="0" xfId="0" applyFont="1" applyFill="1" applyAlignment="1" applyProtection="1">
      <alignment horizontal="left" indent="1"/>
      <protection locked="0"/>
    </xf>
    <xf numFmtId="10" fontId="15" fillId="3" borderId="3" xfId="1" applyNumberFormat="1" applyFont="1" applyFill="1" applyBorder="1" applyAlignment="1" applyProtection="1">
      <alignment horizontal="left" indent="4"/>
      <protection locked="0"/>
    </xf>
    <xf numFmtId="0" fontId="15" fillId="3" borderId="3" xfId="0" applyFont="1" applyFill="1" applyBorder="1" applyAlignment="1" applyProtection="1">
      <alignment horizontal="center"/>
      <protection locked="0"/>
    </xf>
    <xf numFmtId="0" fontId="16" fillId="0" borderId="0" xfId="0" applyFont="1" applyAlignment="1">
      <alignment horizontal="left" indent="2"/>
    </xf>
    <xf numFmtId="0" fontId="19" fillId="0" borderId="0" xfId="0" applyFont="1" applyAlignment="1">
      <alignment horizontal="left" indent="1"/>
    </xf>
    <xf numFmtId="0" fontId="20" fillId="0" borderId="0" xfId="0" applyFont="1" applyAlignment="1">
      <alignment horizontal="center"/>
    </xf>
    <xf numFmtId="0" fontId="21" fillId="0" borderId="0" xfId="0" applyFont="1"/>
    <xf numFmtId="0" fontId="15" fillId="0" borderId="0" xfId="0" applyFont="1" applyAlignment="1">
      <alignment horizontal="center"/>
    </xf>
    <xf numFmtId="0" fontId="4" fillId="0" borderId="0" xfId="0" applyFont="1" applyAlignment="1">
      <alignment horizontal="center"/>
    </xf>
    <xf numFmtId="0" fontId="5" fillId="0" borderId="16" xfId="0" applyFont="1" applyBorder="1"/>
    <xf numFmtId="168" fontId="5" fillId="0" borderId="16" xfId="0" applyNumberFormat="1" applyFont="1" applyBorder="1"/>
    <xf numFmtId="168" fontId="5" fillId="0" borderId="0" xfId="0" applyNumberFormat="1" applyFont="1"/>
    <xf numFmtId="0" fontId="5" fillId="4" borderId="0" xfId="0" applyFont="1" applyFill="1" applyAlignment="1">
      <alignment horizontal="center"/>
    </xf>
    <xf numFmtId="0" fontId="5" fillId="4" borderId="0" xfId="0" applyFont="1" applyFill="1"/>
    <xf numFmtId="168" fontId="5" fillId="0" borderId="0" xfId="0" applyNumberFormat="1" applyFont="1" applyAlignment="1">
      <alignment horizontal="center"/>
    </xf>
    <xf numFmtId="164" fontId="5" fillId="0" borderId="0" xfId="0" applyNumberFormat="1" applyFont="1"/>
    <xf numFmtId="1" fontId="4" fillId="3" borderId="0" xfId="1" applyNumberFormat="1" applyFont="1" applyFill="1" applyAlignment="1" applyProtection="1">
      <alignment horizontal="center"/>
      <protection locked="0"/>
    </xf>
    <xf numFmtId="165" fontId="5" fillId="3" borderId="0" xfId="2" applyNumberFormat="1" applyFont="1" applyFill="1" applyProtection="1">
      <protection locked="0"/>
    </xf>
    <xf numFmtId="0" fontId="14" fillId="2" borderId="0" xfId="0" applyFont="1" applyFill="1" applyAlignment="1">
      <alignment horizontal="right"/>
    </xf>
    <xf numFmtId="0" fontId="14" fillId="2" borderId="0" xfId="0" applyFont="1" applyFill="1" applyAlignment="1">
      <alignment horizontal="center"/>
    </xf>
    <xf numFmtId="0" fontId="14" fillId="2" borderId="0" xfId="0" applyFont="1" applyFill="1" applyAlignment="1">
      <alignment horizontal="left" vertical="center"/>
    </xf>
    <xf numFmtId="165" fontId="4" fillId="0" borderId="4" xfId="0" applyNumberFormat="1" applyFont="1" applyBorder="1"/>
    <xf numFmtId="0" fontId="6" fillId="4" borderId="0" xfId="0" applyFont="1" applyFill="1" applyAlignment="1">
      <alignment horizontal="center"/>
    </xf>
    <xf numFmtId="0" fontId="4" fillId="0" borderId="16" xfId="0" applyFont="1" applyBorder="1"/>
    <xf numFmtId="165" fontId="4" fillId="0" borderId="16" xfId="0" applyNumberFormat="1" applyFont="1" applyBorder="1"/>
    <xf numFmtId="165" fontId="5" fillId="0" borderId="0" xfId="0" applyNumberFormat="1" applyFont="1"/>
    <xf numFmtId="0" fontId="18" fillId="0" borderId="0" xfId="0" applyFont="1"/>
    <xf numFmtId="0" fontId="5" fillId="0" borderId="0" xfId="0" applyFont="1" applyAlignment="1">
      <alignment horizontal="left"/>
    </xf>
    <xf numFmtId="0" fontId="22" fillId="2" borderId="0" xfId="0" applyFont="1" applyFill="1" applyAlignment="1">
      <alignment horizontal="left"/>
    </xf>
    <xf numFmtId="0" fontId="21" fillId="0" borderId="0" xfId="0" applyFont="1" applyAlignment="1">
      <alignment horizontal="left"/>
    </xf>
    <xf numFmtId="0" fontId="23" fillId="4" borderId="0" xfId="0" applyFont="1" applyFill="1"/>
    <xf numFmtId="0" fontId="4" fillId="0" borderId="16" xfId="0" applyFont="1" applyBorder="1" applyAlignment="1">
      <alignment wrapText="1"/>
    </xf>
    <xf numFmtId="0" fontId="4" fillId="0" borderId="0" xfId="0" applyFont="1" applyAlignment="1">
      <alignment horizontal="left" indent="1"/>
    </xf>
    <xf numFmtId="164" fontId="5" fillId="3" borderId="1" xfId="2" applyFont="1" applyFill="1" applyBorder="1" applyAlignment="1" applyProtection="1">
      <alignment horizontal="left" indent="1"/>
      <protection locked="0"/>
    </xf>
    <xf numFmtId="165" fontId="5" fillId="3" borderId="1" xfId="2" applyNumberFormat="1" applyFont="1" applyFill="1" applyBorder="1" applyProtection="1">
      <protection locked="0"/>
    </xf>
    <xf numFmtId="0" fontId="22" fillId="2" borderId="0" xfId="0" applyFont="1" applyFill="1" applyAlignment="1">
      <alignment horizontal="left" vertical="center"/>
    </xf>
    <xf numFmtId="0" fontId="4" fillId="0" borderId="0" xfId="0" applyFont="1" applyAlignment="1">
      <alignment vertical="center"/>
    </xf>
    <xf numFmtId="0" fontId="4" fillId="0" borderId="5" xfId="0" applyFont="1" applyBorder="1"/>
    <xf numFmtId="0" fontId="4" fillId="0" borderId="6" xfId="0" applyFont="1" applyBorder="1" applyAlignment="1">
      <alignment vertical="center"/>
    </xf>
    <xf numFmtId="165" fontId="4" fillId="0" borderId="14" xfId="0" applyNumberFormat="1" applyFont="1" applyBorder="1" applyAlignment="1">
      <alignment horizontal="center"/>
    </xf>
    <xf numFmtId="0" fontId="4" fillId="0" borderId="10" xfId="0" applyFont="1" applyBorder="1"/>
    <xf numFmtId="165" fontId="4" fillId="0" borderId="2" xfId="0" applyNumberFormat="1" applyFont="1" applyBorder="1" applyAlignment="1">
      <alignment horizontal="center"/>
    </xf>
    <xf numFmtId="165" fontId="4" fillId="0" borderId="17" xfId="0" applyNumberFormat="1" applyFont="1" applyBorder="1" applyAlignment="1">
      <alignment horizontal="center"/>
    </xf>
    <xf numFmtId="0" fontId="15" fillId="0" borderId="10" xfId="0" applyFont="1" applyBorder="1" applyAlignment="1">
      <alignment horizontal="left" indent="3"/>
    </xf>
    <xf numFmtId="165" fontId="5" fillId="0" borderId="2" xfId="0" applyNumberFormat="1" applyFont="1" applyBorder="1" applyAlignment="1">
      <alignment horizontal="center"/>
    </xf>
    <xf numFmtId="165" fontId="5" fillId="0" borderId="17" xfId="0" applyNumberFormat="1" applyFont="1" applyBorder="1" applyAlignment="1">
      <alignment horizontal="center"/>
    </xf>
    <xf numFmtId="164" fontId="15" fillId="0" borderId="10" xfId="0" applyNumberFormat="1" applyFont="1" applyBorder="1" applyAlignment="1">
      <alignment horizontal="left" indent="3"/>
    </xf>
    <xf numFmtId="0" fontId="6" fillId="5" borderId="12" xfId="0" applyFont="1" applyFill="1" applyBorder="1"/>
    <xf numFmtId="0" fontId="23" fillId="5" borderId="16" xfId="0" applyFont="1" applyFill="1" applyBorder="1"/>
    <xf numFmtId="165" fontId="6" fillId="5" borderId="16" xfId="0" applyNumberFormat="1" applyFont="1" applyFill="1" applyBorder="1" applyAlignment="1">
      <alignment horizontal="center"/>
    </xf>
    <xf numFmtId="165" fontId="6" fillId="5" borderId="29" xfId="0" applyNumberFormat="1" applyFont="1" applyFill="1" applyBorder="1" applyAlignment="1">
      <alignment horizontal="center"/>
    </xf>
    <xf numFmtId="0" fontId="4" fillId="0" borderId="10" xfId="0" applyFont="1" applyBorder="1" applyAlignment="1">
      <alignment horizontal="left" indent="1"/>
    </xf>
    <xf numFmtId="0" fontId="5" fillId="0" borderId="10" xfId="0" applyFont="1" applyBorder="1" applyAlignment="1">
      <alignment horizontal="left" vertical="center" indent="1"/>
    </xf>
    <xf numFmtId="0" fontId="15" fillId="0" borderId="0" xfId="0" applyFont="1"/>
    <xf numFmtId="0" fontId="5" fillId="0" borderId="10" xfId="0" applyFont="1" applyBorder="1" applyAlignment="1">
      <alignment horizontal="left" indent="3"/>
    </xf>
    <xf numFmtId="0" fontId="5" fillId="0" borderId="8" xfId="0" applyFont="1" applyBorder="1" applyAlignment="1">
      <alignment horizontal="left" indent="3"/>
    </xf>
    <xf numFmtId="0" fontId="5" fillId="0" borderId="9" xfId="0" applyFont="1" applyBorder="1"/>
    <xf numFmtId="165" fontId="5" fillId="0" borderId="15" xfId="0" applyNumberFormat="1" applyFont="1" applyBorder="1" applyAlignment="1">
      <alignment horizontal="center"/>
    </xf>
    <xf numFmtId="165" fontId="5" fillId="0" borderId="18" xfId="0" applyNumberFormat="1" applyFont="1" applyBorder="1" applyAlignment="1">
      <alignment horizontal="center"/>
    </xf>
    <xf numFmtId="0" fontId="23" fillId="4" borderId="24" xfId="0" applyFont="1" applyFill="1" applyBorder="1" applyAlignment="1">
      <alignment horizontal="center"/>
    </xf>
    <xf numFmtId="165" fontId="5" fillId="0" borderId="14" xfId="0" applyNumberFormat="1" applyFont="1" applyBorder="1" applyAlignment="1">
      <alignment horizontal="center"/>
    </xf>
    <xf numFmtId="165" fontId="5" fillId="0" borderId="19" xfId="0" applyNumberFormat="1" applyFont="1" applyBorder="1" applyAlignment="1">
      <alignment horizontal="center"/>
    </xf>
    <xf numFmtId="165" fontId="23" fillId="5" borderId="13" xfId="0" applyNumberFormat="1" applyFont="1" applyFill="1" applyBorder="1" applyAlignment="1">
      <alignment horizontal="center"/>
    </xf>
    <xf numFmtId="165" fontId="23" fillId="5" borderId="22" xfId="0" applyNumberFormat="1" applyFont="1" applyFill="1" applyBorder="1" applyAlignment="1">
      <alignment horizontal="center"/>
    </xf>
    <xf numFmtId="0" fontId="24" fillId="0" borderId="0" xfId="0" applyFont="1"/>
    <xf numFmtId="0" fontId="5" fillId="0" borderId="23" xfId="0" applyFont="1" applyBorder="1"/>
    <xf numFmtId="165" fontId="5" fillId="0" borderId="23" xfId="0" applyNumberFormat="1" applyFont="1" applyBorder="1"/>
    <xf numFmtId="9" fontId="5" fillId="0" borderId="23" xfId="1" applyFont="1" applyBorder="1"/>
    <xf numFmtId="165" fontId="5" fillId="0" borderId="23" xfId="1" applyNumberFormat="1" applyFont="1" applyBorder="1"/>
    <xf numFmtId="0" fontId="15" fillId="0" borderId="10" xfId="0" applyFont="1" applyBorder="1" applyAlignment="1">
      <alignment horizontal="left" indent="1"/>
    </xf>
    <xf numFmtId="0" fontId="4" fillId="0" borderId="10" xfId="0" applyFont="1" applyBorder="1" applyAlignment="1">
      <alignment horizontal="left"/>
    </xf>
    <xf numFmtId="0" fontId="4" fillId="0" borderId="25" xfId="0" applyFont="1" applyBorder="1"/>
    <xf numFmtId="0" fontId="4" fillId="0" borderId="28" xfId="0" applyFont="1" applyBorder="1" applyAlignment="1">
      <alignment vertical="center"/>
    </xf>
    <xf numFmtId="0" fontId="5" fillId="0" borderId="1" xfId="0" applyFont="1" applyBorder="1"/>
    <xf numFmtId="0" fontId="23" fillId="5" borderId="26" xfId="0" applyFont="1" applyFill="1" applyBorder="1"/>
    <xf numFmtId="0" fontId="4" fillId="0" borderId="1" xfId="0" applyFont="1" applyBorder="1"/>
    <xf numFmtId="0" fontId="4" fillId="0" borderId="1" xfId="0" applyFont="1" applyBorder="1" applyAlignment="1">
      <alignment vertical="center"/>
    </xf>
    <xf numFmtId="0" fontId="15" fillId="0" borderId="1" xfId="0" applyFont="1" applyBorder="1"/>
    <xf numFmtId="0" fontId="4" fillId="0" borderId="8" xfId="0" applyFont="1" applyBorder="1" applyAlignment="1">
      <alignment horizontal="left"/>
    </xf>
    <xf numFmtId="0" fontId="5" fillId="0" borderId="27" xfId="0" applyFont="1" applyBorder="1"/>
    <xf numFmtId="165" fontId="4" fillId="0" borderId="14" xfId="0" applyNumberFormat="1" applyFont="1" applyBorder="1" applyAlignment="1">
      <alignment horizontal="center" vertical="center"/>
    </xf>
    <xf numFmtId="165" fontId="4" fillId="0" borderId="19" xfId="0" applyNumberFormat="1" applyFont="1" applyBorder="1" applyAlignment="1">
      <alignment horizontal="center" vertical="center"/>
    </xf>
    <xf numFmtId="165" fontId="4" fillId="0" borderId="2" xfId="2" applyNumberFormat="1" applyFont="1" applyFill="1" applyBorder="1" applyAlignment="1">
      <alignment horizontal="center"/>
    </xf>
    <xf numFmtId="165" fontId="4" fillId="0" borderId="17" xfId="2" applyNumberFormat="1" applyFont="1" applyFill="1" applyBorder="1" applyAlignment="1">
      <alignment horizontal="center"/>
    </xf>
    <xf numFmtId="165" fontId="15" fillId="0" borderId="2" xfId="2" applyNumberFormat="1" applyFont="1" applyFill="1" applyBorder="1" applyAlignment="1">
      <alignment horizontal="center"/>
    </xf>
    <xf numFmtId="165" fontId="15" fillId="0" borderId="17" xfId="2" applyNumberFormat="1" applyFont="1" applyFill="1" applyBorder="1" applyAlignment="1">
      <alignment horizontal="center"/>
    </xf>
    <xf numFmtId="165" fontId="6" fillId="5" borderId="13" xfId="2" applyNumberFormat="1" applyFont="1" applyFill="1" applyBorder="1" applyAlignment="1">
      <alignment horizontal="center"/>
    </xf>
    <xf numFmtId="165" fontId="6" fillId="5" borderId="22" xfId="2" applyNumberFormat="1" applyFont="1" applyFill="1" applyBorder="1" applyAlignment="1">
      <alignment horizontal="center"/>
    </xf>
    <xf numFmtId="165" fontId="5" fillId="0" borderId="0" xfId="0" applyNumberFormat="1" applyFont="1" applyAlignment="1">
      <alignment horizontal="center"/>
    </xf>
    <xf numFmtId="165" fontId="4" fillId="0" borderId="25" xfId="0" applyNumberFormat="1" applyFont="1" applyBorder="1" applyAlignment="1">
      <alignment horizontal="center"/>
    </xf>
    <xf numFmtId="165" fontId="5" fillId="0" borderId="2" xfId="2" applyNumberFormat="1" applyFont="1" applyFill="1" applyBorder="1" applyAlignment="1">
      <alignment horizontal="center"/>
    </xf>
    <xf numFmtId="0" fontId="5" fillId="0" borderId="5" xfId="0" applyFont="1" applyBorder="1" applyAlignment="1">
      <alignment horizontal="left"/>
    </xf>
    <xf numFmtId="165" fontId="5" fillId="0" borderId="14" xfId="0" applyNumberFormat="1" applyFont="1" applyBorder="1" applyAlignment="1">
      <alignment vertical="center"/>
    </xf>
    <xf numFmtId="165" fontId="4" fillId="0" borderId="14" xfId="0" applyNumberFormat="1" applyFont="1" applyBorder="1" applyAlignment="1">
      <alignment vertical="center"/>
    </xf>
    <xf numFmtId="165" fontId="4" fillId="0" borderId="7" xfId="0" applyNumberFormat="1" applyFont="1" applyBorder="1" applyAlignment="1">
      <alignment vertical="center" wrapText="1"/>
    </xf>
    <xf numFmtId="165" fontId="5" fillId="0" borderId="2" xfId="2" applyNumberFormat="1" applyFont="1" applyFill="1" applyBorder="1"/>
    <xf numFmtId="165" fontId="5" fillId="0" borderId="11" xfId="2" applyNumberFormat="1" applyFont="1" applyFill="1" applyBorder="1"/>
    <xf numFmtId="165" fontId="5" fillId="0" borderId="17" xfId="2" applyNumberFormat="1" applyFont="1" applyFill="1" applyBorder="1"/>
    <xf numFmtId="165" fontId="6" fillId="5" borderId="13" xfId="1" applyNumberFormat="1" applyFont="1" applyFill="1" applyBorder="1" applyAlignment="1">
      <alignment horizontal="center"/>
    </xf>
    <xf numFmtId="165" fontId="6" fillId="5" borderId="22" xfId="1" applyNumberFormat="1" applyFont="1" applyFill="1" applyBorder="1" applyAlignment="1">
      <alignment horizontal="center"/>
    </xf>
    <xf numFmtId="165" fontId="6" fillId="5" borderId="13" xfId="2" applyNumberFormat="1" applyFont="1" applyFill="1" applyBorder="1"/>
    <xf numFmtId="165" fontId="6" fillId="5" borderId="22" xfId="2" applyNumberFormat="1" applyFont="1" applyFill="1" applyBorder="1"/>
    <xf numFmtId="0" fontId="17" fillId="0" borderId="0" xfId="0" applyFont="1" applyAlignment="1">
      <alignment horizontal="left"/>
    </xf>
    <xf numFmtId="0" fontId="5" fillId="4" borderId="0" xfId="0" applyFont="1" applyFill="1" applyAlignment="1">
      <alignment horizontal="left"/>
    </xf>
    <xf numFmtId="0" fontId="25" fillId="0" borderId="0" xfId="0" applyFont="1" applyAlignment="1">
      <alignment horizontal="left"/>
    </xf>
    <xf numFmtId="0" fontId="0" fillId="4" borderId="0" xfId="0" applyFill="1" applyAlignment="1">
      <alignment horizontal="left"/>
    </xf>
    <xf numFmtId="0" fontId="26" fillId="4" borderId="0" xfId="0" applyFont="1" applyFill="1" applyAlignment="1">
      <alignment horizontal="center"/>
    </xf>
    <xf numFmtId="165" fontId="25" fillId="0" borderId="0" xfId="0" applyNumberFormat="1" applyFont="1" applyAlignment="1">
      <alignment horizontal="center"/>
    </xf>
    <xf numFmtId="0" fontId="25" fillId="0" borderId="0" xfId="0" applyFont="1" applyAlignment="1">
      <alignment horizontal="center"/>
    </xf>
    <xf numFmtId="0" fontId="0" fillId="0" borderId="0" xfId="0" applyAlignment="1">
      <alignment horizontal="left"/>
    </xf>
    <xf numFmtId="165" fontId="4" fillId="0" borderId="0" xfId="0" applyNumberFormat="1" applyFont="1"/>
    <xf numFmtId="165" fontId="4" fillId="0" borderId="0" xfId="0" applyNumberFormat="1" applyFont="1" applyAlignment="1">
      <alignment horizontal="center"/>
    </xf>
    <xf numFmtId="165" fontId="27" fillId="0" borderId="2" xfId="0" applyNumberFormat="1" applyFont="1" applyBorder="1" applyAlignment="1">
      <alignment horizontal="center"/>
    </xf>
    <xf numFmtId="0" fontId="28" fillId="0" borderId="10" xfId="0" applyFont="1" applyBorder="1" applyAlignment="1">
      <alignment horizontal="left" indent="3"/>
    </xf>
    <xf numFmtId="0" fontId="27" fillId="0" borderId="0" xfId="0" applyFont="1"/>
    <xf numFmtId="0" fontId="28" fillId="0" borderId="1" xfId="0" applyFont="1" applyBorder="1"/>
    <xf numFmtId="0" fontId="7" fillId="0" borderId="10" xfId="0" applyFont="1" applyBorder="1" applyAlignment="1">
      <alignment horizontal="left"/>
    </xf>
    <xf numFmtId="165" fontId="4" fillId="0" borderId="19" xfId="0" applyNumberFormat="1" applyFont="1" applyBorder="1" applyAlignment="1">
      <alignment horizontal="center"/>
    </xf>
    <xf numFmtId="0" fontId="7" fillId="2" borderId="0" xfId="0" applyFont="1" applyFill="1" applyAlignment="1">
      <alignment vertical="center"/>
    </xf>
    <xf numFmtId="0" fontId="17" fillId="0" borderId="0" xfId="0" applyFont="1"/>
    <xf numFmtId="0" fontId="13" fillId="2" borderId="0" xfId="0" applyFont="1" applyFill="1"/>
    <xf numFmtId="0" fontId="18" fillId="2" borderId="0" xfId="0" applyFont="1" applyFill="1"/>
    <xf numFmtId="0" fontId="0" fillId="2" borderId="0" xfId="0" applyFill="1" applyAlignment="1">
      <alignment horizontal="left"/>
    </xf>
    <xf numFmtId="165" fontId="0" fillId="0" borderId="0" xfId="0" applyNumberFormat="1" applyAlignment="1">
      <alignment horizontal="center"/>
    </xf>
    <xf numFmtId="165" fontId="5" fillId="2" borderId="0" xfId="0" applyNumberFormat="1" applyFont="1" applyFill="1"/>
    <xf numFmtId="0" fontId="27" fillId="0" borderId="0" xfId="0" applyFont="1" applyAlignment="1">
      <alignment vertical="center"/>
    </xf>
    <xf numFmtId="14" fontId="5" fillId="0" borderId="0" xfId="0" applyNumberFormat="1" applyFont="1"/>
    <xf numFmtId="0" fontId="4" fillId="2" borderId="0" xfId="0" applyFont="1" applyFill="1" applyAlignment="1">
      <alignment horizontal="center"/>
    </xf>
    <xf numFmtId="168" fontId="5" fillId="2" borderId="0" xfId="0" applyNumberFormat="1" applyFont="1" applyFill="1" applyAlignment="1">
      <alignment horizontal="center"/>
    </xf>
    <xf numFmtId="168" fontId="4" fillId="2" borderId="0" xfId="0" applyNumberFormat="1" applyFont="1" applyFill="1" applyAlignment="1">
      <alignment horizontal="center"/>
    </xf>
    <xf numFmtId="0" fontId="5" fillId="2" borderId="0" xfId="0" applyFont="1" applyFill="1" applyAlignment="1">
      <alignment horizontal="center"/>
    </xf>
    <xf numFmtId="164" fontId="5" fillId="2" borderId="0" xfId="0" applyNumberFormat="1" applyFont="1" applyFill="1"/>
    <xf numFmtId="8" fontId="5" fillId="0" borderId="0" xfId="0" applyNumberFormat="1" applyFont="1"/>
    <xf numFmtId="0" fontId="5" fillId="3" borderId="0" xfId="0" applyFont="1" applyFill="1" applyAlignment="1" applyProtection="1">
      <alignment horizontal="left"/>
      <protection locked="0"/>
    </xf>
    <xf numFmtId="9" fontId="5" fillId="3" borderId="0" xfId="0" applyNumberFormat="1" applyFont="1" applyFill="1" applyAlignment="1" applyProtection="1">
      <alignment horizontal="left" vertical="center" wrapText="1"/>
      <protection locked="0"/>
    </xf>
    <xf numFmtId="9" fontId="5" fillId="3" borderId="0" xfId="0" applyNumberFormat="1" applyFont="1" applyFill="1" applyAlignment="1" applyProtection="1">
      <alignment vertical="center" wrapText="1"/>
      <protection locked="0"/>
    </xf>
    <xf numFmtId="0" fontId="5" fillId="3" borderId="0" xfId="0" applyFont="1" applyFill="1" applyAlignment="1" applyProtection="1">
      <alignment vertical="center" wrapText="1"/>
      <protection locked="0"/>
    </xf>
    <xf numFmtId="165" fontId="5" fillId="3" borderId="0" xfId="0" applyNumberFormat="1" applyFont="1" applyFill="1" applyProtection="1">
      <protection locked="0"/>
    </xf>
    <xf numFmtId="14" fontId="5" fillId="3" borderId="0" xfId="0" applyNumberFormat="1" applyFont="1" applyFill="1" applyAlignment="1" applyProtection="1">
      <alignment horizontal="center"/>
      <protection locked="0"/>
    </xf>
    <xf numFmtId="0" fontId="5" fillId="3" borderId="0" xfId="0" applyFont="1" applyFill="1" applyAlignment="1" applyProtection="1">
      <alignment horizontal="center"/>
      <protection locked="0"/>
    </xf>
    <xf numFmtId="165" fontId="4" fillId="3" borderId="16" xfId="0" applyNumberFormat="1" applyFont="1" applyFill="1" applyBorder="1" applyProtection="1">
      <protection locked="0"/>
    </xf>
    <xf numFmtId="9" fontId="5" fillId="3" borderId="0" xfId="0" applyNumberFormat="1" applyFont="1" applyFill="1" applyProtection="1">
      <protection locked="0"/>
    </xf>
    <xf numFmtId="0" fontId="5" fillId="3" borderId="0" xfId="0" applyFont="1" applyFill="1" applyProtection="1">
      <protection locked="0"/>
    </xf>
    <xf numFmtId="10" fontId="5" fillId="3" borderId="0" xfId="0" applyNumberFormat="1" applyFont="1" applyFill="1" applyProtection="1">
      <protection locked="0"/>
    </xf>
    <xf numFmtId="9" fontId="5" fillId="3" borderId="0" xfId="0" applyNumberFormat="1" applyFont="1" applyFill="1" applyAlignment="1" applyProtection="1">
      <alignment horizontal="center"/>
      <protection locked="0"/>
    </xf>
    <xf numFmtId="0" fontId="4" fillId="3" borderId="16" xfId="0" applyFont="1" applyFill="1" applyBorder="1" applyAlignment="1" applyProtection="1">
      <alignment horizontal="center" vertical="center"/>
      <protection locked="0"/>
    </xf>
    <xf numFmtId="9" fontId="5" fillId="3" borderId="0" xfId="0" applyNumberFormat="1" applyFont="1" applyFill="1" applyAlignment="1" applyProtection="1">
      <alignment horizontal="center" vertical="center"/>
      <protection locked="0"/>
    </xf>
    <xf numFmtId="165" fontId="0" fillId="3" borderId="0" xfId="0" applyNumberFormat="1" applyFill="1" applyAlignment="1" applyProtection="1">
      <alignment horizontal="center"/>
      <protection locked="0"/>
    </xf>
    <xf numFmtId="0" fontId="11" fillId="4" borderId="0" xfId="0" applyFont="1" applyFill="1" applyAlignment="1">
      <alignment horizontal="left" vertical="center"/>
    </xf>
    <xf numFmtId="0" fontId="21" fillId="0" borderId="0" xfId="0" applyFont="1" applyAlignment="1">
      <alignment horizontal="center"/>
    </xf>
    <xf numFmtId="0" fontId="7" fillId="3" borderId="23" xfId="0" applyFont="1" applyFill="1" applyBorder="1" applyAlignment="1">
      <alignment horizontal="center"/>
    </xf>
    <xf numFmtId="0" fontId="4" fillId="3" borderId="19"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11" fillId="4" borderId="0" xfId="0" applyFont="1" applyFill="1" applyAlignment="1">
      <alignment horizontal="left"/>
    </xf>
    <xf numFmtId="0" fontId="7" fillId="3" borderId="20" xfId="0" applyFont="1" applyFill="1" applyBorder="1" applyAlignment="1">
      <alignment horizontal="center" vertical="center"/>
    </xf>
    <xf numFmtId="0" fontId="7" fillId="3" borderId="21"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9" xfId="0" applyFont="1" applyFill="1" applyBorder="1" applyAlignment="1">
      <alignment horizontal="center" vertical="center"/>
    </xf>
    <xf numFmtId="0" fontId="7" fillId="3" borderId="18" xfId="0" applyFont="1" applyFill="1" applyBorder="1" applyAlignment="1">
      <alignment horizontal="center" vertical="center"/>
    </xf>
  </cellXfs>
  <cellStyles count="3">
    <cellStyle name="Milliers 2" xfId="2" xr:uid="{E0397C2D-F5E1-439B-A814-2315B2C867BA}"/>
    <cellStyle name="Normal" xfId="0" builtinId="0"/>
    <cellStyle name="Pourcentage" xfId="1" builtinId="5"/>
  </cellStyles>
  <dxfs count="24">
    <dxf>
      <fill>
        <patternFill>
          <bgColor theme="9" tint="0.79998168889431442"/>
        </patternFill>
      </fill>
    </dxf>
    <dxf>
      <fill>
        <patternFill>
          <bgColor rgb="FFFFABAB"/>
        </patternFill>
      </fill>
    </dxf>
    <dxf>
      <fill>
        <patternFill>
          <bgColor theme="9" tint="0.79998168889431442"/>
        </patternFill>
      </fill>
    </dxf>
    <dxf>
      <fill>
        <patternFill>
          <bgColor rgb="FFFFABAB"/>
        </patternFill>
      </fill>
    </dxf>
    <dxf>
      <fill>
        <patternFill>
          <bgColor theme="9" tint="0.79998168889431442"/>
        </patternFill>
      </fill>
    </dxf>
    <dxf>
      <fill>
        <patternFill>
          <bgColor rgb="FFFFABAB"/>
        </patternFill>
      </fill>
    </dxf>
    <dxf>
      <fill>
        <patternFill>
          <bgColor theme="9" tint="0.79998168889431442"/>
        </patternFill>
      </fill>
    </dxf>
    <dxf>
      <fill>
        <patternFill>
          <bgColor rgb="FFFFA3A3"/>
        </patternFill>
      </fill>
    </dxf>
    <dxf>
      <fill>
        <patternFill>
          <bgColor theme="9" tint="0.79998168889431442"/>
        </patternFill>
      </fill>
    </dxf>
    <dxf>
      <fill>
        <patternFill>
          <bgColor rgb="FFFFA3A3"/>
        </patternFill>
      </fill>
    </dxf>
    <dxf>
      <fill>
        <patternFill>
          <bgColor theme="9" tint="0.79998168889431442"/>
        </patternFill>
      </fill>
    </dxf>
    <dxf>
      <fill>
        <patternFill>
          <bgColor rgb="FFFFA3A3"/>
        </patternFill>
      </fill>
    </dxf>
    <dxf>
      <fill>
        <patternFill>
          <bgColor rgb="FF65B947"/>
        </patternFill>
      </fill>
    </dxf>
    <dxf>
      <font>
        <color theme="0"/>
      </font>
      <fill>
        <patternFill>
          <bgColor rgb="FFA50021"/>
        </patternFill>
      </fill>
    </dxf>
    <dxf>
      <fill>
        <patternFill>
          <bgColor rgb="FF65B947"/>
        </patternFill>
      </fill>
    </dxf>
    <dxf>
      <font>
        <color theme="0"/>
      </font>
      <fill>
        <patternFill>
          <bgColor rgb="FFA50021"/>
        </patternFill>
      </fill>
    </dxf>
    <dxf>
      <fill>
        <patternFill>
          <bgColor rgb="FF65B947"/>
        </patternFill>
      </fill>
    </dxf>
    <dxf>
      <font>
        <color theme="0"/>
      </font>
      <fill>
        <patternFill>
          <bgColor rgb="FFA50021"/>
        </patternFill>
      </fill>
    </dxf>
    <dxf>
      <fill>
        <patternFill>
          <bgColor rgb="FF65B947"/>
        </patternFill>
      </fill>
    </dxf>
    <dxf>
      <font>
        <color theme="0"/>
      </font>
      <fill>
        <patternFill>
          <bgColor rgb="FFA50021"/>
        </patternFill>
      </fill>
    </dxf>
    <dxf>
      <font>
        <color theme="0"/>
      </font>
      <fill>
        <patternFill>
          <bgColor rgb="FFA50021"/>
        </patternFill>
      </fill>
    </dxf>
    <dxf>
      <font>
        <color theme="0"/>
      </font>
      <fill>
        <patternFill>
          <bgColor theme="9"/>
        </patternFill>
      </fill>
    </dxf>
    <dxf>
      <font>
        <b/>
        <i val="0"/>
        <color theme="0"/>
      </font>
      <fill>
        <patternFill>
          <bgColor rgb="FFC00000"/>
        </patternFill>
      </fill>
    </dxf>
    <dxf>
      <font>
        <b/>
        <i val="0"/>
      </font>
      <fill>
        <patternFill>
          <bgColor theme="9"/>
        </patternFill>
      </fill>
    </dxf>
  </dxfs>
  <tableStyles count="0" defaultTableStyle="TableStyleMedium2" defaultPivotStyle="PivotStyleLight16"/>
  <colors>
    <mruColors>
      <color rgb="FFA50021"/>
      <color rgb="FF65B947"/>
      <color rgb="FF37D7B7"/>
      <color rgb="FFFFABAB"/>
      <color rgb="FFFFA3A3"/>
      <color rgb="FFFFAFAF"/>
      <color rgb="FFFFA7A7"/>
      <color rgb="FF2636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service-public.fr/professionnels-entreprises/vosdroits/F23567" TargetMode="External"/><Relationship Id="rId2" Type="http://schemas.openxmlformats.org/officeDocument/2006/relationships/hyperlink" Target="https://www.impots.gouv.fr/portail/international-professionnel/impot-sur-les-societes" TargetMode="External"/><Relationship Id="rId1" Type="http://schemas.openxmlformats.org/officeDocument/2006/relationships/image" Target="../media/image1.png"/><Relationship Id="rId5" Type="http://schemas.openxmlformats.org/officeDocument/2006/relationships/hyperlink" Target="https://www.bpmetrics.fr/#/login" TargetMode="External"/><Relationship Id="rId4" Type="http://schemas.openxmlformats.org/officeDocument/2006/relationships/hyperlink" Target="https://www.urssaf.fr/portail/home/independant/je-cree-mon-entreprise/quel-statut/exercice-en-societe/le-statut-fiscal.html#:~:text=En%20fonction%20du%20type%20de%20soci%C3%A9t%C3%A9%2C%20le%20r%C3%A9gime,%28IS%29%2C%20avec%20une%20possibilit%C3%A9%20d%E2%80%99option%20dans%20certains%20cas." TargetMode="External"/></Relationships>
</file>

<file path=xl/drawings/_rels/drawing10.xml.rels><?xml version="1.0" encoding="UTF-8" standalone="yes"?>
<Relationships xmlns="http://schemas.openxmlformats.org/package/2006/relationships"><Relationship Id="rId2" Type="http://schemas.openxmlformats.org/officeDocument/2006/relationships/hyperlink" Target="https://www.bpmetrics.fr/#/"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3" Type="http://schemas.openxmlformats.org/officeDocument/2006/relationships/hyperlink" Target="https://mymarketmetrics.atometrics.com/login" TargetMode="External"/><Relationship Id="rId2" Type="http://schemas.openxmlformats.org/officeDocument/2006/relationships/hyperlink" Target="https://mymarketmetrics.atometrics.com/offers"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25400</xdr:colOff>
      <xdr:row>0</xdr:row>
      <xdr:rowOff>76200</xdr:rowOff>
    </xdr:from>
    <xdr:to>
      <xdr:col>3</xdr:col>
      <xdr:colOff>123825</xdr:colOff>
      <xdr:row>4</xdr:row>
      <xdr:rowOff>161925</xdr:rowOff>
    </xdr:to>
    <xdr:pic>
      <xdr:nvPicPr>
        <xdr:cNvPr id="2" name="Image 1">
          <a:extLst>
            <a:ext uri="{FF2B5EF4-FFF2-40B4-BE49-F238E27FC236}">
              <a16:creationId xmlns:a16="http://schemas.microsoft.com/office/drawing/2014/main" id="{498B72BB-8065-4574-A96D-E337B3F7DB11}"/>
            </a:ext>
          </a:extLst>
        </xdr:cNvPr>
        <xdr:cNvPicPr>
          <a:picLocks noChangeAspect="1"/>
        </xdr:cNvPicPr>
      </xdr:nvPicPr>
      <xdr:blipFill rotWithShape="1">
        <a:blip xmlns:r="http://schemas.openxmlformats.org/officeDocument/2006/relationships" r:embed="rId1"/>
        <a:srcRect t="30412" b="23366"/>
        <a:stretch/>
      </xdr:blipFill>
      <xdr:spPr>
        <a:xfrm>
          <a:off x="25400" y="76200"/>
          <a:ext cx="2381250" cy="825500"/>
        </a:xfrm>
        <a:prstGeom prst="rect">
          <a:avLst/>
        </a:prstGeom>
      </xdr:spPr>
    </xdr:pic>
    <xdr:clientData/>
  </xdr:twoCellAnchor>
  <xdr:twoCellAnchor>
    <xdr:from>
      <xdr:col>0</xdr:col>
      <xdr:colOff>409575</xdr:colOff>
      <xdr:row>5</xdr:row>
      <xdr:rowOff>123827</xdr:rowOff>
    </xdr:from>
    <xdr:to>
      <xdr:col>15</xdr:col>
      <xdr:colOff>295275</xdr:colOff>
      <xdr:row>32</xdr:row>
      <xdr:rowOff>92178</xdr:rowOff>
    </xdr:to>
    <xdr:sp macro="" textlink="">
      <xdr:nvSpPr>
        <xdr:cNvPr id="3" name="Rectangle 2">
          <a:extLst>
            <a:ext uri="{FF2B5EF4-FFF2-40B4-BE49-F238E27FC236}">
              <a16:creationId xmlns:a16="http://schemas.microsoft.com/office/drawing/2014/main" id="{CE1C92C6-CBEF-49A1-8D07-B24F7ECED747}"/>
            </a:ext>
          </a:extLst>
        </xdr:cNvPr>
        <xdr:cNvSpPr/>
      </xdr:nvSpPr>
      <xdr:spPr>
        <a:xfrm>
          <a:off x="409575" y="1045601"/>
          <a:ext cx="11407877" cy="4945932"/>
        </a:xfrm>
        <a:prstGeom prst="rect">
          <a:avLst/>
        </a:prstGeom>
        <a:no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FR" sz="1600" b="1" u="sng">
              <a:solidFill>
                <a:srgbClr val="7030A0"/>
              </a:solidFill>
              <a:latin typeface="Quicksand" pitchFamily="2" charset="0"/>
              <a:ea typeface="+mn-ea"/>
              <a:cs typeface="+mn-cs"/>
            </a:rPr>
            <a:t>Comment utiliser ce business plan ? </a:t>
          </a:r>
        </a:p>
        <a:p>
          <a:pPr marL="0" indent="0" algn="l"/>
          <a:endParaRPr lang="fr-FR" sz="1400" b="1" i="1" u="sng">
            <a:solidFill>
              <a:srgbClr val="7030A0"/>
            </a:solidFill>
            <a:latin typeface="Quicksand" pitchFamily="2" charset="0"/>
            <a:ea typeface="+mn-ea"/>
            <a:cs typeface="+mn-cs"/>
          </a:endParaRPr>
        </a:p>
        <a:p>
          <a:pPr marL="0" indent="0" algn="l"/>
          <a:r>
            <a:rPr lang="fr-FR" sz="1400" b="1" i="1" u="none">
              <a:solidFill>
                <a:srgbClr val="37D7B7"/>
              </a:solidFill>
              <a:latin typeface="Quicksand" pitchFamily="2" charset="0"/>
              <a:ea typeface="+mn-ea"/>
              <a:cs typeface="+mn-cs"/>
            </a:rPr>
            <a:t>Voici</a:t>
          </a:r>
          <a:r>
            <a:rPr lang="fr-FR" sz="1400" b="1" i="1" u="none" baseline="0">
              <a:solidFill>
                <a:srgbClr val="37D7B7"/>
              </a:solidFill>
              <a:latin typeface="Quicksand" pitchFamily="2" charset="0"/>
              <a:ea typeface="+mn-ea"/>
              <a:cs typeface="+mn-cs"/>
            </a:rPr>
            <a:t> quelques consignes d'utilisation pour ce modèle de business plan </a:t>
          </a:r>
          <a:endParaRPr lang="fr-FR" sz="1400" b="1" i="1" u="none">
            <a:solidFill>
              <a:srgbClr val="37D7B7"/>
            </a:solidFill>
            <a:latin typeface="Quicksand" pitchFamily="2" charset="0"/>
            <a:ea typeface="+mn-ea"/>
            <a:cs typeface="+mn-cs"/>
          </a:endParaRPr>
        </a:p>
        <a:p>
          <a:pPr marL="0" indent="0" algn="l"/>
          <a:endParaRPr lang="fr-FR" sz="1400" b="1" u="sng">
            <a:solidFill>
              <a:srgbClr val="37D7B7"/>
            </a:solidFill>
            <a:latin typeface="Quicksand" pitchFamily="2" charset="0"/>
            <a:ea typeface="+mn-ea"/>
            <a:cs typeface="+mn-cs"/>
          </a:endParaRPr>
        </a:p>
        <a:p>
          <a:pPr marL="0" indent="0" algn="l"/>
          <a:r>
            <a:rPr lang="fr-FR" sz="1400" b="1" u="none">
              <a:solidFill>
                <a:sysClr val="windowText" lastClr="000000"/>
              </a:solidFill>
              <a:latin typeface="Quicksand" pitchFamily="2" charset="0"/>
              <a:ea typeface="+mn-ea"/>
              <a:cs typeface="+mn-cs"/>
            </a:rPr>
            <a:t>1. Vous devez saisir vos hypothèses dans les onglets suivants</a:t>
          </a:r>
          <a:r>
            <a:rPr lang="fr-FR" sz="1400" b="1" u="none" baseline="0">
              <a:solidFill>
                <a:sysClr val="windowText" lastClr="000000"/>
              </a:solidFill>
              <a:latin typeface="Quicksand" pitchFamily="2" charset="0"/>
              <a:ea typeface="+mn-ea"/>
              <a:cs typeface="+mn-cs"/>
            </a:rPr>
            <a:t> : </a:t>
          </a:r>
        </a:p>
        <a:p>
          <a:pPr marL="0" indent="0" algn="l"/>
          <a:r>
            <a:rPr lang="fr-FR" sz="1200" b="0" u="none" baseline="0">
              <a:solidFill>
                <a:sysClr val="windowText" lastClr="000000"/>
              </a:solidFill>
              <a:latin typeface="Quicksand" pitchFamily="2" charset="0"/>
              <a:ea typeface="+mn-ea"/>
              <a:cs typeface="+mn-cs"/>
            </a:rPr>
            <a:t>'Données du projet' </a:t>
          </a:r>
        </a:p>
        <a:p>
          <a:pPr marL="0" indent="0" algn="l"/>
          <a:r>
            <a:rPr lang="fr-FR" sz="1200" b="0" u="none" baseline="0">
              <a:solidFill>
                <a:sysClr val="windowText" lastClr="000000"/>
              </a:solidFill>
              <a:latin typeface="Quicksand" pitchFamily="2" charset="0"/>
              <a:ea typeface="+mn-ea"/>
              <a:cs typeface="+mn-cs"/>
            </a:rPr>
            <a:t>'Investissements - Financement' </a:t>
          </a:r>
        </a:p>
        <a:p>
          <a:pPr marL="0" indent="0" algn="l"/>
          <a:r>
            <a:rPr lang="fr-FR" sz="1200" b="0" u="none" baseline="0">
              <a:solidFill>
                <a:sysClr val="windowText" lastClr="000000"/>
              </a:solidFill>
              <a:latin typeface="Quicksand" pitchFamily="2" charset="0"/>
              <a:ea typeface="+mn-ea"/>
              <a:cs typeface="+mn-cs"/>
            </a:rPr>
            <a:t>'Prévisionnel'</a:t>
          </a:r>
        </a:p>
        <a:p>
          <a:pPr marL="0" indent="0" algn="l"/>
          <a:endParaRPr lang="fr-FR" sz="1200" b="0" u="none" baseline="0">
            <a:solidFill>
              <a:sysClr val="windowText" lastClr="000000"/>
            </a:solidFill>
            <a:latin typeface="Quicksand" pitchFamily="2" charset="0"/>
            <a:ea typeface="+mn-ea"/>
            <a:cs typeface="+mn-cs"/>
          </a:endParaRPr>
        </a:p>
        <a:p>
          <a:pPr marL="0" indent="0" algn="l"/>
          <a:r>
            <a:rPr lang="fr-FR" sz="1200" b="0" u="none" baseline="0">
              <a:solidFill>
                <a:sysClr val="windowText" lastClr="000000"/>
              </a:solidFill>
              <a:latin typeface="Quicksand" pitchFamily="2" charset="0"/>
              <a:ea typeface="+mn-ea"/>
              <a:cs typeface="+mn-cs"/>
            </a:rPr>
            <a:t>La saisie doit s'effectuer uniquement dans les cases vertes.</a:t>
          </a:r>
        </a:p>
        <a:p>
          <a:pPr marL="0" indent="0" algn="l"/>
          <a:r>
            <a:rPr lang="fr-FR" sz="1200" b="0" u="none" baseline="0">
              <a:solidFill>
                <a:sysClr val="windowText" lastClr="000000"/>
              </a:solidFill>
              <a:latin typeface="Quicksand" pitchFamily="2" charset="0"/>
              <a:ea typeface="+mn-ea"/>
              <a:cs typeface="+mn-cs"/>
            </a:rPr>
            <a:t>Si vous ne souhaitez pas saisir d'hypothèses, ou que vous n'avez pas d'idée des montants demandés, vous pouvez laisser la case vide.</a:t>
          </a:r>
        </a:p>
        <a:p>
          <a:pPr marL="0" indent="0" algn="l"/>
          <a:endParaRPr lang="fr-FR" sz="1400" b="0" u="none" baseline="0">
            <a:solidFill>
              <a:sysClr val="windowText" lastClr="000000"/>
            </a:solidFill>
            <a:latin typeface="Quicksand" pitchFamily="2" charset="0"/>
            <a:ea typeface="+mn-ea"/>
            <a:cs typeface="+mn-cs"/>
          </a:endParaRPr>
        </a:p>
        <a:p>
          <a:r>
            <a:rPr lang="fr-FR" sz="1400" b="1">
              <a:solidFill>
                <a:sysClr val="windowText" lastClr="000000"/>
              </a:solidFill>
              <a:effectLst/>
              <a:latin typeface="Quicksand" pitchFamily="2" charset="0"/>
              <a:ea typeface="+mn-ea"/>
              <a:cs typeface="+mn-cs"/>
            </a:rPr>
            <a:t>2. Vous obtenez les résultats dans les onglets suivants : </a:t>
          </a:r>
          <a:endParaRPr lang="fr-FR" sz="1400">
            <a:solidFill>
              <a:sysClr val="windowText" lastClr="000000"/>
            </a:solidFill>
            <a:effectLst/>
            <a:latin typeface="Quicksand" pitchFamily="2" charset="0"/>
          </a:endParaRPr>
        </a:p>
        <a:p>
          <a:r>
            <a:rPr lang="fr-FR" sz="1200" b="0" baseline="0">
              <a:solidFill>
                <a:sysClr val="windowText" lastClr="000000"/>
              </a:solidFill>
              <a:effectLst/>
              <a:latin typeface="Quicksand" pitchFamily="2" charset="0"/>
              <a:ea typeface="+mn-ea"/>
              <a:cs typeface="+mn-cs"/>
            </a:rPr>
            <a:t>'Synthèse' : cet onglet vous permet d'avoir une vision globale de la viabilité de votre projet avec quelques indicateurs clés</a:t>
          </a:r>
          <a:endParaRPr lang="fr-FR" sz="1200">
            <a:solidFill>
              <a:sysClr val="windowText" lastClr="000000"/>
            </a:solidFill>
            <a:effectLst/>
            <a:latin typeface="Quicksand" pitchFamily="2" charset="0"/>
          </a:endParaRPr>
        </a:p>
        <a:p>
          <a:r>
            <a:rPr lang="fr-FR" sz="1200" b="0" baseline="0">
              <a:solidFill>
                <a:sysClr val="windowText" lastClr="000000"/>
              </a:solidFill>
              <a:effectLst/>
              <a:latin typeface="Quicksand" pitchFamily="2" charset="0"/>
              <a:ea typeface="+mn-ea"/>
              <a:cs typeface="+mn-cs"/>
            </a:rPr>
            <a:t>'Compte de résultat' : vous aurez accès à une vision annuelle et une vision mensuelle pour les 3 années constituant le business plan</a:t>
          </a:r>
        </a:p>
        <a:p>
          <a:r>
            <a:rPr lang="fr-FR" sz="1200" b="0" u="none" baseline="0">
              <a:solidFill>
                <a:sysClr val="windowText" lastClr="000000"/>
              </a:solidFill>
              <a:effectLst/>
              <a:latin typeface="Quicksand" pitchFamily="2" charset="0"/>
              <a:ea typeface="+mn-ea"/>
              <a:cs typeface="+mn-cs"/>
            </a:rPr>
            <a:t>'Suivi de trésorerie' : </a:t>
          </a:r>
          <a:r>
            <a:rPr lang="fr-FR" sz="1200" b="0" baseline="0">
              <a:solidFill>
                <a:sysClr val="windowText" lastClr="000000"/>
              </a:solidFill>
              <a:effectLst/>
              <a:latin typeface="Quicksand" pitchFamily="2" charset="0"/>
              <a:ea typeface="+mn-ea"/>
              <a:cs typeface="+mn-cs"/>
            </a:rPr>
            <a:t>vous aurez accès à une vision annuelle et une vision mensuelle pour les 3 années constituant le business plan</a:t>
          </a:r>
          <a:endParaRPr lang="fr-FR" sz="1200" b="0" u="none" baseline="0">
            <a:solidFill>
              <a:sysClr val="windowText" lastClr="000000"/>
            </a:solidFill>
            <a:effectLst/>
            <a:latin typeface="Quicksand" pitchFamily="2" charset="0"/>
            <a:ea typeface="+mn-ea"/>
            <a:cs typeface="+mn-cs"/>
          </a:endParaRPr>
        </a:p>
        <a:p>
          <a:r>
            <a:rPr lang="fr-FR" sz="1200" b="0" u="none" baseline="0">
              <a:solidFill>
                <a:sysClr val="windowText" lastClr="000000"/>
              </a:solidFill>
              <a:effectLst/>
              <a:latin typeface="Quicksand" pitchFamily="2" charset="0"/>
              <a:ea typeface="+mn-ea"/>
              <a:cs typeface="+mn-cs"/>
            </a:rPr>
            <a:t>'Plan de financement' : </a:t>
          </a:r>
          <a:r>
            <a:rPr lang="fr-FR" sz="1200" b="0" baseline="0">
              <a:solidFill>
                <a:sysClr val="windowText" lastClr="000000"/>
              </a:solidFill>
              <a:effectLst/>
              <a:latin typeface="Quicksand" pitchFamily="2" charset="0"/>
              <a:ea typeface="+mn-ea"/>
              <a:cs typeface="+mn-cs"/>
            </a:rPr>
            <a:t>vous aurez accès à une vision annuelle pour les 3 années constituant le business plan</a:t>
          </a:r>
        </a:p>
        <a:p>
          <a:endParaRPr lang="fr-FR" sz="1200" b="0" u="none" baseline="0">
            <a:solidFill>
              <a:sysClr val="windowText" lastClr="000000"/>
            </a:solidFill>
            <a:effectLst/>
            <a:latin typeface="Quicksand"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fr-FR" sz="1400" b="1" i="0" u="none" strike="noStrike" kern="0" cap="none" spc="0" normalizeH="0" baseline="0" noProof="0">
              <a:ln>
                <a:noFill/>
              </a:ln>
              <a:solidFill>
                <a:sysClr val="windowText" lastClr="000000"/>
              </a:solidFill>
              <a:effectLst/>
              <a:uLnTx/>
              <a:uFillTx/>
              <a:latin typeface="Quicksand" pitchFamily="2" charset="0"/>
              <a:ea typeface="+mn-ea"/>
              <a:cs typeface="+mn-cs"/>
            </a:rPr>
            <a:t>3. Vous pouvez réutiliser le fichier à plusieurs reprises en effaçant les données présentes dans les onglets d'hypothèses</a:t>
          </a:r>
          <a:r>
            <a:rPr kumimoji="0" lang="fr-FR" sz="1400" b="0" i="0" u="none" strike="noStrike" kern="0" cap="none" spc="0" normalizeH="0" baseline="0" noProof="0">
              <a:ln>
                <a:noFill/>
              </a:ln>
              <a:solidFill>
                <a:sysClr val="windowText" lastClr="000000"/>
              </a:solidFill>
              <a:effectLst/>
              <a:uLnTx/>
              <a:uFillTx/>
              <a:latin typeface="Quicksand" pitchFamily="2" charset="0"/>
              <a:ea typeface="+mn-ea"/>
              <a:cs typeface="+mn-cs"/>
            </a:rPr>
            <a:t> </a:t>
          </a:r>
          <a:r>
            <a:rPr kumimoji="0" lang="fr-FR" sz="1200" b="0" i="0" u="none" strike="noStrike" kern="0" cap="none" spc="0" normalizeH="0" baseline="0" noProof="0">
              <a:ln>
                <a:noFill/>
              </a:ln>
              <a:solidFill>
                <a:sysClr val="windowText" lastClr="000000"/>
              </a:solidFill>
              <a:effectLst/>
              <a:uLnTx/>
              <a:uFillTx/>
              <a:latin typeface="Quicksand" pitchFamily="2" charset="0"/>
              <a:ea typeface="+mn-ea"/>
              <a:cs typeface="+mn-cs"/>
            </a:rPr>
            <a:t>(effacer le contenu des cases vertes)</a:t>
          </a:r>
        </a:p>
        <a:p>
          <a:pPr marL="0" marR="0" lvl="0" indent="0"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Quicksand" pitchFamily="2" charset="0"/>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FR" sz="1400" b="1">
              <a:solidFill>
                <a:sysClr val="windowText" lastClr="000000"/>
              </a:solidFill>
              <a:effectLst/>
              <a:latin typeface="Quicksand" pitchFamily="2" charset="0"/>
              <a:ea typeface="+mn-ea"/>
              <a:cs typeface="+mn-cs"/>
            </a:rPr>
            <a:t>4. Dans l'onglet 'Output', vous obtiendrez directement les hypothèses au format Atometrics. </a:t>
          </a:r>
          <a:r>
            <a:rPr lang="fr-FR" sz="1200" b="0">
              <a:solidFill>
                <a:sysClr val="windowText" lastClr="000000"/>
              </a:solidFill>
              <a:effectLst/>
              <a:latin typeface="Quicksand" pitchFamily="2" charset="0"/>
              <a:ea typeface="+mn-ea"/>
              <a:cs typeface="+mn-cs"/>
            </a:rPr>
            <a:t>Vous pourrez alors, si vous êtes utilisateurs de notre solution, les rentrer dans le module 'Analyser une liasse ou un business plan' afin d'obtenir un indice de cohérence avec le marché</a:t>
          </a:r>
        </a:p>
        <a:p>
          <a:pPr marL="0" indent="0"/>
          <a:endParaRPr lang="fr-FR" sz="1400" b="1">
            <a:solidFill>
              <a:sysClr val="windowText" lastClr="000000"/>
            </a:solidFill>
            <a:effectLst/>
            <a:latin typeface="Quicksand" pitchFamily="2" charset="0"/>
            <a:ea typeface="+mn-ea"/>
            <a:cs typeface="+mn-cs"/>
          </a:endParaRPr>
        </a:p>
        <a:p>
          <a:pPr marL="0" indent="0" algn="l"/>
          <a:endParaRPr lang="fr-FR" sz="1400" b="1" u="sng">
            <a:solidFill>
              <a:srgbClr val="37D7B7"/>
            </a:solidFill>
            <a:latin typeface="Quicksand" pitchFamily="2" charset="0"/>
            <a:ea typeface="+mn-ea"/>
            <a:cs typeface="+mn-cs"/>
          </a:endParaRPr>
        </a:p>
      </xdr:txBody>
    </xdr:sp>
    <xdr:clientData/>
  </xdr:twoCellAnchor>
  <xdr:twoCellAnchor>
    <xdr:from>
      <xdr:col>0</xdr:col>
      <xdr:colOff>387350</xdr:colOff>
      <xdr:row>33</xdr:row>
      <xdr:rowOff>67189</xdr:rowOff>
    </xdr:from>
    <xdr:to>
      <xdr:col>15</xdr:col>
      <xdr:colOff>273050</xdr:colOff>
      <xdr:row>75</xdr:row>
      <xdr:rowOff>49263</xdr:rowOff>
    </xdr:to>
    <xdr:sp macro="" textlink="">
      <xdr:nvSpPr>
        <xdr:cNvPr id="4" name="Rectangle 3">
          <a:extLst>
            <a:ext uri="{FF2B5EF4-FFF2-40B4-BE49-F238E27FC236}">
              <a16:creationId xmlns:a16="http://schemas.microsoft.com/office/drawing/2014/main" id="{8C87ED6F-BC07-42F1-BE6D-8507F5977073}"/>
            </a:ext>
          </a:extLst>
        </xdr:cNvPr>
        <xdr:cNvSpPr/>
      </xdr:nvSpPr>
      <xdr:spPr>
        <a:xfrm>
          <a:off x="387350" y="6150899"/>
          <a:ext cx="11407877" cy="7724977"/>
        </a:xfrm>
        <a:prstGeom prst="rect">
          <a:avLst/>
        </a:prstGeom>
        <a:noFill/>
        <a:ln w="19050">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lang="fr-FR" sz="1400" b="1" i="1" u="none">
              <a:solidFill>
                <a:srgbClr val="37D7B7"/>
              </a:solidFill>
              <a:latin typeface="Quicksand" pitchFamily="2" charset="0"/>
              <a:ea typeface="+mn-ea"/>
              <a:cs typeface="+mn-cs"/>
            </a:rPr>
            <a:t>Voici</a:t>
          </a:r>
          <a:r>
            <a:rPr lang="fr-FR" sz="1400" b="1" i="1" u="none" baseline="0">
              <a:solidFill>
                <a:srgbClr val="37D7B7"/>
              </a:solidFill>
              <a:latin typeface="Quicksand" pitchFamily="2" charset="0"/>
              <a:ea typeface="+mn-ea"/>
              <a:cs typeface="+mn-cs"/>
            </a:rPr>
            <a:t> quelques définition et aides vous permettant de remplir les hypotèses demandées</a:t>
          </a:r>
          <a:endParaRPr lang="fr-FR" sz="1400" b="1" i="1" u="none">
            <a:solidFill>
              <a:srgbClr val="37D7B7"/>
            </a:solidFill>
            <a:latin typeface="Quicksand" pitchFamily="2" charset="0"/>
            <a:ea typeface="+mn-ea"/>
            <a:cs typeface="+mn-cs"/>
          </a:endParaRPr>
        </a:p>
        <a:p>
          <a:pPr marL="0" indent="0" algn="l"/>
          <a:endParaRPr lang="fr-FR" sz="1400" b="1" u="sng">
            <a:solidFill>
              <a:sysClr val="windowText" lastClr="000000"/>
            </a:solidFill>
            <a:latin typeface="Quicksand" pitchFamily="2" charset="0"/>
            <a:ea typeface="+mn-ea"/>
            <a:cs typeface="+mn-cs"/>
          </a:endParaRPr>
        </a:p>
        <a:p>
          <a:pPr marL="0" indent="0" algn="l"/>
          <a:r>
            <a:rPr lang="fr-FR" sz="1400" b="1" u="none">
              <a:solidFill>
                <a:sysClr val="windowText" lastClr="000000"/>
              </a:solidFill>
              <a:latin typeface="Quicksand" pitchFamily="2" charset="0"/>
              <a:ea typeface="+mn-ea"/>
              <a:cs typeface="+mn-cs"/>
            </a:rPr>
            <a:t>1. Lexique</a:t>
          </a:r>
          <a:r>
            <a:rPr lang="fr-FR" sz="1400" b="1" u="none" baseline="0">
              <a:solidFill>
                <a:sysClr val="windowText" lastClr="000000"/>
              </a:solidFill>
              <a:latin typeface="Quicksand" pitchFamily="2" charset="0"/>
              <a:ea typeface="+mn-ea"/>
              <a:cs typeface="+mn-cs"/>
            </a:rPr>
            <a:t> : </a:t>
          </a:r>
        </a:p>
        <a:p>
          <a:pPr marL="0" indent="0" algn="l"/>
          <a:endParaRPr lang="fr-FR" sz="1200" b="0" u="none" baseline="0">
            <a:solidFill>
              <a:sysClr val="windowText" lastClr="000000"/>
            </a:solidFill>
            <a:latin typeface="Quicksand"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u="sng">
              <a:solidFill>
                <a:sysClr val="windowText" lastClr="000000"/>
              </a:solidFill>
              <a:effectLst/>
              <a:latin typeface="Quicksand" pitchFamily="2" charset="0"/>
              <a:ea typeface="+mn-ea"/>
              <a:cs typeface="+mn-cs"/>
            </a:rPr>
            <a:t>Chiffre d'affaires : </a:t>
          </a:r>
          <a:r>
            <a:rPr lang="fr-FR" sz="1200">
              <a:solidFill>
                <a:sysClr val="windowText" lastClr="000000"/>
              </a:solidFill>
              <a:effectLst/>
              <a:latin typeface="Quicksand" pitchFamily="2" charset="0"/>
              <a:ea typeface="+mn-ea"/>
              <a:cs typeface="+mn-cs"/>
            </a:rPr>
            <a:t>Le c</a:t>
          </a:r>
          <a:r>
            <a:rPr lang="fr-FR" sz="1200" b="0" i="0">
              <a:solidFill>
                <a:sysClr val="windowText" lastClr="000000"/>
              </a:solidFill>
              <a:effectLst/>
              <a:latin typeface="Quicksand" pitchFamily="2" charset="0"/>
              <a:ea typeface="+mn-ea"/>
              <a:cs typeface="+mn-cs"/>
            </a:rPr>
            <a:t>hiffre d’affaires HT correspond à la somme des ventes de biens et/ou de services d'une entreprise (hors taxes) sur une année pleine.</a:t>
          </a:r>
        </a:p>
        <a:p>
          <a:pPr marL="0" marR="0" lvl="0" indent="0" algn="l" defTabSz="914400" rtl="0" eaLnBrk="1" fontAlgn="auto" latinLnBrk="0" hangingPunct="1">
            <a:lnSpc>
              <a:spcPct val="100000"/>
            </a:lnSpc>
            <a:spcBef>
              <a:spcPts val="0"/>
            </a:spcBef>
            <a:spcAft>
              <a:spcPts val="0"/>
            </a:spcAft>
            <a:buClrTx/>
            <a:buSzTx/>
            <a:buFontTx/>
            <a:buNone/>
            <a:tabLst/>
            <a:defRPr/>
          </a:pPr>
          <a:endParaRPr lang="fr-FR" sz="1200" b="0" i="0">
            <a:solidFill>
              <a:sysClr val="windowText" lastClr="000000"/>
            </a:solidFill>
            <a:effectLst/>
            <a:latin typeface="Quicksand"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b="0" i="0" u="sng">
              <a:solidFill>
                <a:sysClr val="windowText" lastClr="000000"/>
              </a:solidFill>
              <a:effectLst/>
              <a:latin typeface="Quicksand" pitchFamily="2" charset="0"/>
              <a:ea typeface="+mn-ea"/>
              <a:cs typeface="+mn-cs"/>
            </a:rPr>
            <a:t>Marge Brute :</a:t>
          </a:r>
          <a:r>
            <a:rPr lang="fr-FR" sz="1200" b="0" i="0" u="none" baseline="0">
              <a:solidFill>
                <a:sysClr val="windowText" lastClr="000000"/>
              </a:solidFill>
              <a:effectLst/>
              <a:latin typeface="Quicksand" pitchFamily="2" charset="0"/>
              <a:ea typeface="+mn-ea"/>
              <a:cs typeface="+mn-cs"/>
            </a:rPr>
            <a:t> La marge brute désigne la différence entre le prix de vente et le coût de revient d'un produit ou d'un service. Elle se calcule comme la différence entre la vente de marchandises (ou services) et les coûts d'achats de cette marchandises (ou de production du service).</a:t>
          </a:r>
          <a:endParaRPr lang="fr-FR" sz="1200" b="0" i="0" u="sng">
            <a:solidFill>
              <a:sysClr val="windowText" lastClr="000000"/>
            </a:solidFill>
            <a:effectLst/>
            <a:latin typeface="Quicksand"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fr-FR" sz="1200" b="0" i="0">
            <a:solidFill>
              <a:sysClr val="windowText" lastClr="000000"/>
            </a:solidFill>
            <a:effectLst/>
            <a:latin typeface="Quicksand"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b="0" i="0" u="sng">
              <a:solidFill>
                <a:sysClr val="windowText" lastClr="000000"/>
              </a:solidFill>
              <a:effectLst/>
              <a:latin typeface="Quicksand" pitchFamily="2" charset="0"/>
              <a:ea typeface="+mn-ea"/>
              <a:cs typeface="+mn-cs"/>
            </a:rPr>
            <a:t>Valeur ajoutée :</a:t>
          </a:r>
          <a:r>
            <a:rPr lang="fr-FR" sz="1200" b="0" i="0" u="none" baseline="0">
              <a:solidFill>
                <a:sysClr val="windowText" lastClr="000000"/>
              </a:solidFill>
              <a:effectLst/>
              <a:latin typeface="Quicksand" pitchFamily="2" charset="0"/>
              <a:ea typeface="+mn-ea"/>
              <a:cs typeface="+mn-cs"/>
            </a:rPr>
            <a:t> La valeur ajoutée correspond à la richesse produite lors du processus de production. </a:t>
          </a:r>
          <a:endParaRPr lang="fr-FR" sz="1200" b="0" i="0">
            <a:solidFill>
              <a:sysClr val="windowText" lastClr="000000"/>
            </a:solidFill>
            <a:effectLst/>
            <a:latin typeface="Quicksand"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fr-FR" sz="1200" b="0" i="0">
            <a:solidFill>
              <a:sysClr val="windowText" lastClr="000000"/>
            </a:solidFill>
            <a:effectLst/>
            <a:latin typeface="Quicksand" pitchFamily="2" charset="0"/>
            <a:ea typeface="+mn-ea"/>
            <a:cs typeface="+mn-cs"/>
          </a:endParaRPr>
        </a:p>
        <a:p>
          <a:pPr rtl="0" eaLnBrk="1" latinLnBrk="0" hangingPunct="1"/>
          <a:r>
            <a:rPr lang="fr-FR" sz="1200" b="0" i="0" u="sng">
              <a:solidFill>
                <a:sysClr val="windowText" lastClr="000000"/>
              </a:solidFill>
              <a:effectLst/>
              <a:latin typeface="Quicksand" pitchFamily="2" charset="0"/>
              <a:ea typeface="+mn-ea"/>
              <a:cs typeface="+mn-cs"/>
            </a:rPr>
            <a:t>EBE : </a:t>
          </a:r>
          <a:r>
            <a:rPr lang="fr-FR" sz="1200" b="0" i="0">
              <a:solidFill>
                <a:sysClr val="windowText" lastClr="000000"/>
              </a:solidFill>
              <a:effectLst/>
              <a:latin typeface="Quicksand" pitchFamily="2" charset="0"/>
              <a:ea typeface="+mn-ea"/>
              <a:cs typeface="+mn-cs"/>
            </a:rPr>
            <a:t>Le profit opérationnel (ou Excèdent Brut d’Exploitation | EBE) correspond au bénéfice généré par une société après paiement des consommables (matières premières et/ou marchandises), des salaires, des charges et des frais généraux. Cette marge indique la trésorerie dégagée par la gestion de l'activité avant paiement des impôts, taxes et des autres charges afin de ne tenir compte que des charges opérationnelles, ordinaires et maîtrisables par le dirigeant. </a:t>
          </a:r>
          <a:endParaRPr lang="fr-FR" sz="1200">
            <a:solidFill>
              <a:sysClr val="windowText" lastClr="000000"/>
            </a:solidFill>
            <a:effectLst/>
            <a:latin typeface="Quicksand" pitchFamily="2" charset="0"/>
          </a:endParaRPr>
        </a:p>
        <a:p>
          <a:pPr rtl="0" eaLnBrk="1" latinLnBrk="0" hangingPunct="1"/>
          <a:r>
            <a:rPr lang="fr-FR" sz="1200" b="0" i="0">
              <a:solidFill>
                <a:sysClr val="windowText" lastClr="000000"/>
              </a:solidFill>
              <a:effectLst/>
              <a:latin typeface="Quicksand" pitchFamily="2" charset="0"/>
              <a:ea typeface="+mn-ea"/>
              <a:cs typeface="+mn-cs"/>
            </a:rPr>
            <a:t>La profitabilité, l'EBE opérationnel exprimé en pourcentage du CA HT, indique la part de chaque euro du chiffre d’affaires qui reste pour financer les investissements, pour rembourser les éventuels prêts ou les autres actionnaires.</a:t>
          </a:r>
          <a:endParaRPr lang="fr-FR" sz="1200">
            <a:solidFill>
              <a:sysClr val="windowText" lastClr="000000"/>
            </a:solidFill>
            <a:effectLst/>
            <a:latin typeface="Quicksand"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Quicksand"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u="sng">
              <a:solidFill>
                <a:sysClr val="windowText" lastClr="000000"/>
              </a:solidFill>
              <a:effectLst/>
              <a:latin typeface="Quicksand" pitchFamily="2" charset="0"/>
            </a:rPr>
            <a:t>Résultat Net :</a:t>
          </a:r>
          <a:r>
            <a:rPr lang="fr-FR" sz="1200" u="none" baseline="0">
              <a:solidFill>
                <a:sysClr val="windowText" lastClr="000000"/>
              </a:solidFill>
              <a:effectLst/>
              <a:latin typeface="Quicksand" pitchFamily="2" charset="0"/>
            </a:rPr>
            <a:t> Le résultat net désigne la différence entre les produits et les charges d'une entreprise sur un exercice comptable. Il mesure la richesse d'une société, en incluant les prélèvements effectués par l'Etat.</a:t>
          </a:r>
          <a:endParaRPr lang="fr-FR" sz="1200" u="sng">
            <a:solidFill>
              <a:sysClr val="windowText" lastClr="000000"/>
            </a:solidFill>
            <a:effectLst/>
            <a:latin typeface="Quicksand"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Quicksand"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u="sng">
              <a:solidFill>
                <a:sysClr val="windowText" lastClr="000000"/>
              </a:solidFill>
              <a:effectLst/>
              <a:latin typeface="Quicksand" pitchFamily="2" charset="0"/>
            </a:rPr>
            <a:t>Seuil de rentabilité</a:t>
          </a:r>
          <a:r>
            <a:rPr lang="fr-FR" sz="1200" u="sng" baseline="0">
              <a:solidFill>
                <a:sysClr val="windowText" lastClr="000000"/>
              </a:solidFill>
              <a:effectLst/>
              <a:latin typeface="Quicksand" pitchFamily="2" charset="0"/>
            </a:rPr>
            <a:t> :</a:t>
          </a:r>
          <a:r>
            <a:rPr lang="fr-FR" sz="1200" u="none" baseline="0">
              <a:solidFill>
                <a:sysClr val="windowText" lastClr="000000"/>
              </a:solidFill>
              <a:effectLst/>
              <a:latin typeface="Quicksand" pitchFamily="2" charset="0"/>
            </a:rPr>
            <a:t> Le seuil de rentabilité correspond au niveau de chiffre d'affaires que l'entreprise doit atteindre pour couvrir l'intégralité de ses charges fixes. Il s'agit du montant de chiffre d'affaires pour lequel le résultat net de l'entreprise vaut 0.</a:t>
          </a:r>
          <a:endParaRPr lang="fr-FR" sz="1200" u="sng">
            <a:solidFill>
              <a:sysClr val="windowText" lastClr="000000"/>
            </a:solidFill>
            <a:effectLst/>
            <a:latin typeface="Quicksand" pitchFamily="2" charset="0"/>
          </a:endParaRPr>
        </a:p>
        <a:p>
          <a:pPr marL="0" indent="0" algn="l"/>
          <a:endParaRPr lang="fr-FR" sz="1200" b="0" u="none" baseline="0">
            <a:solidFill>
              <a:sysClr val="windowText" lastClr="000000"/>
            </a:solidFill>
            <a:latin typeface="Quicksand" pitchFamily="2" charset="0"/>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b="0" i="0" u="sng">
              <a:solidFill>
                <a:sysClr val="windowText" lastClr="000000"/>
              </a:solidFill>
              <a:effectLst/>
              <a:latin typeface="Quicksand" pitchFamily="2" charset="0"/>
              <a:ea typeface="+mn-ea"/>
              <a:cs typeface="+mn-cs"/>
            </a:rPr>
            <a:t>CAF</a:t>
          </a:r>
          <a:r>
            <a:rPr lang="fr-FR" sz="1200" b="0" i="0" u="sng" baseline="0">
              <a:solidFill>
                <a:sysClr val="windowText" lastClr="000000"/>
              </a:solidFill>
              <a:effectLst/>
              <a:latin typeface="Quicksand" pitchFamily="2" charset="0"/>
              <a:ea typeface="+mn-ea"/>
              <a:cs typeface="+mn-cs"/>
            </a:rPr>
            <a:t> : </a:t>
          </a:r>
          <a:r>
            <a:rPr lang="fr-FR" sz="1200" b="0" i="0">
              <a:solidFill>
                <a:sysClr val="windowText" lastClr="000000"/>
              </a:solidFill>
              <a:effectLst/>
              <a:latin typeface="Quicksand" pitchFamily="2" charset="0"/>
              <a:ea typeface="+mn-ea"/>
              <a:cs typeface="+mn-cs"/>
            </a:rPr>
            <a:t>La capacité d'autofinancement (ou CAF) correspond à la différence entre les produits encaissables et les charges décaissables. Elle mesure l'aptitude d'une entreprise à dégager des liquidités provenant de ses ressources internes en vue de financer ses besoins d'exploitation et de développement.</a:t>
          </a:r>
        </a:p>
        <a:p>
          <a:pPr marL="0" marR="0" lvl="0" indent="0" algn="l" defTabSz="914400" rtl="0" eaLnBrk="1" fontAlgn="auto" latinLnBrk="0" hangingPunct="1">
            <a:lnSpc>
              <a:spcPct val="100000"/>
            </a:lnSpc>
            <a:spcBef>
              <a:spcPts val="0"/>
            </a:spcBef>
            <a:spcAft>
              <a:spcPts val="0"/>
            </a:spcAft>
            <a:buClrTx/>
            <a:buSzTx/>
            <a:buFontTx/>
            <a:buNone/>
            <a:tabLst/>
            <a:defRPr/>
          </a:pPr>
          <a:endParaRPr lang="fr-FR" sz="1200">
            <a:solidFill>
              <a:sysClr val="windowText" lastClr="000000"/>
            </a:solidFill>
            <a:effectLst/>
            <a:latin typeface="Quicksand" pitchFamily="2" charset="0"/>
          </a:endParaRPr>
        </a:p>
        <a:p>
          <a:pPr marL="0" marR="0" lvl="0" indent="0" algn="l" defTabSz="914400" rtl="0" eaLnBrk="1" fontAlgn="auto" latinLnBrk="0" hangingPunct="1">
            <a:lnSpc>
              <a:spcPct val="100000"/>
            </a:lnSpc>
            <a:spcBef>
              <a:spcPts val="0"/>
            </a:spcBef>
            <a:spcAft>
              <a:spcPts val="0"/>
            </a:spcAft>
            <a:buClrTx/>
            <a:buSzTx/>
            <a:buFontTx/>
            <a:buNone/>
            <a:tabLst/>
            <a:defRPr/>
          </a:pPr>
          <a:r>
            <a:rPr lang="fr-FR" sz="1200" u="sng">
              <a:solidFill>
                <a:sysClr val="windowText" lastClr="000000"/>
              </a:solidFill>
              <a:effectLst/>
              <a:latin typeface="Quicksand" pitchFamily="2" charset="0"/>
            </a:rPr>
            <a:t>BFR : </a:t>
          </a:r>
          <a:r>
            <a:rPr lang="fr-FR" sz="1200">
              <a:solidFill>
                <a:sysClr val="windowText" lastClr="000000"/>
              </a:solidFill>
              <a:effectLst/>
              <a:latin typeface="Quicksand" pitchFamily="2" charset="0"/>
            </a:rPr>
            <a:t>Le Besoin en Fonds de Roulement (BFR) représente l'investissement nécessaire lorsqu'une société paie ses charges auprès des fournisseurs avant d'être payée par ses clients. Contrairement à certaines activités comme le conseil ou l'artisanat, les activités du commerce et de la restauration sont généralement caractérisées par un BFR négatif: la société est payée plus rapidement par ses clients qu'elle ne paie ses fournisseurs.</a:t>
          </a:r>
        </a:p>
        <a:p>
          <a:pPr marL="0" indent="0" algn="l"/>
          <a:endParaRPr lang="fr-FR" sz="1200" b="0" u="none" baseline="0">
            <a:solidFill>
              <a:sysClr val="windowText" lastClr="000000"/>
            </a:solidFill>
            <a:latin typeface="Quicksand" pitchFamily="2" charset="0"/>
            <a:ea typeface="+mn-ea"/>
            <a:cs typeface="+mn-cs"/>
          </a:endParaRPr>
        </a:p>
        <a:p>
          <a:r>
            <a:rPr lang="fr-FR" sz="1200" b="1">
              <a:solidFill>
                <a:sysClr val="windowText" lastClr="000000"/>
              </a:solidFill>
              <a:effectLst/>
              <a:latin typeface="Quicksand" pitchFamily="2" charset="0"/>
              <a:ea typeface="+mn-ea"/>
              <a:cs typeface="+mn-cs"/>
            </a:rPr>
            <a:t>2. Quelques liens utiles pour trouver des informations</a:t>
          </a:r>
          <a:r>
            <a:rPr lang="fr-FR" sz="1200" b="1" baseline="0">
              <a:solidFill>
                <a:sysClr val="windowText" lastClr="000000"/>
              </a:solidFill>
              <a:effectLst/>
              <a:latin typeface="Quicksand" pitchFamily="2" charset="0"/>
              <a:ea typeface="+mn-ea"/>
              <a:cs typeface="+mn-cs"/>
            </a:rPr>
            <a:t> </a:t>
          </a:r>
          <a:r>
            <a:rPr lang="fr-FR" sz="1200" b="1">
              <a:solidFill>
                <a:sysClr val="windowText" lastClr="000000"/>
              </a:solidFill>
              <a:effectLst/>
              <a:latin typeface="Quicksand" pitchFamily="2" charset="0"/>
              <a:ea typeface="+mn-ea"/>
              <a:cs typeface="+mn-cs"/>
            </a:rPr>
            <a:t>:</a:t>
          </a:r>
        </a:p>
        <a:p>
          <a:endParaRPr lang="fr-FR" sz="1200" b="1">
            <a:solidFill>
              <a:sysClr val="windowText" lastClr="000000"/>
            </a:solidFill>
            <a:effectLst/>
            <a:latin typeface="Quicksand" pitchFamily="2" charset="0"/>
            <a:ea typeface="+mn-ea"/>
            <a:cs typeface="+mn-cs"/>
          </a:endParaRPr>
        </a:p>
        <a:p>
          <a:r>
            <a:rPr lang="fr-FR" sz="1200" b="0" u="sng">
              <a:solidFill>
                <a:sysClr val="windowText" lastClr="000000"/>
              </a:solidFill>
              <a:effectLst/>
              <a:latin typeface="Quicksand" pitchFamily="2" charset="0"/>
              <a:ea typeface="+mn-ea"/>
              <a:cs typeface="+mn-cs"/>
            </a:rPr>
            <a:t>Comment connaître mon régime fiscal</a:t>
          </a:r>
          <a:r>
            <a:rPr lang="fr-FR" sz="1200" b="0" u="sng" baseline="0">
              <a:solidFill>
                <a:sysClr val="windowText" lastClr="000000"/>
              </a:solidFill>
              <a:effectLst/>
              <a:latin typeface="Quicksand" pitchFamily="2" charset="0"/>
              <a:ea typeface="+mn-ea"/>
              <a:cs typeface="+mn-cs"/>
            </a:rPr>
            <a:t> ? </a:t>
          </a:r>
          <a:endParaRPr lang="fr-FR" sz="1200" b="0" u="sng">
            <a:solidFill>
              <a:sysClr val="windowText" lastClr="000000"/>
            </a:solidFill>
            <a:effectLst/>
            <a:latin typeface="Quicksand" pitchFamily="2" charset="0"/>
            <a:ea typeface="+mn-ea"/>
            <a:cs typeface="+mn-cs"/>
          </a:endParaRPr>
        </a:p>
        <a:p>
          <a:endParaRPr lang="fr-FR" sz="1200" b="0" u="sng">
            <a:solidFill>
              <a:sysClr val="windowText" lastClr="000000"/>
            </a:solidFill>
            <a:effectLst/>
            <a:latin typeface="Quicksand" pitchFamily="2" charset="0"/>
            <a:ea typeface="+mn-ea"/>
            <a:cs typeface="+mn-cs"/>
          </a:endParaRPr>
        </a:p>
        <a:p>
          <a:r>
            <a:rPr lang="fr-FR" sz="1200" b="0" u="sng">
              <a:solidFill>
                <a:sysClr val="windowText" lastClr="000000"/>
              </a:solidFill>
              <a:effectLst/>
              <a:latin typeface="Quicksand" pitchFamily="2" charset="0"/>
              <a:ea typeface="+mn-ea"/>
              <a:cs typeface="+mn-cs"/>
            </a:rPr>
            <a:t>Comment connaître mon taux d'impôt sur les sociétés ?</a:t>
          </a:r>
        </a:p>
        <a:p>
          <a:endParaRPr lang="fr-FR" sz="1200" b="0" u="sng">
            <a:solidFill>
              <a:sysClr val="windowText" lastClr="000000"/>
            </a:solidFill>
            <a:effectLst/>
            <a:latin typeface="Quicksand" pitchFamily="2" charset="0"/>
            <a:ea typeface="+mn-ea"/>
            <a:cs typeface="+mn-cs"/>
          </a:endParaRPr>
        </a:p>
        <a:p>
          <a:r>
            <a:rPr lang="fr-FR" sz="1200" b="0" u="sng">
              <a:solidFill>
                <a:sysClr val="windowText" lastClr="000000"/>
              </a:solidFill>
              <a:effectLst/>
              <a:latin typeface="Quicksand" pitchFamily="2" charset="0"/>
              <a:ea typeface="+mn-ea"/>
              <a:cs typeface="+mn-cs"/>
            </a:rPr>
            <a:t>Comment connaître les taux de TVA applicables</a:t>
          </a:r>
          <a:r>
            <a:rPr lang="fr-FR" sz="1200" b="0" u="sng" baseline="0">
              <a:solidFill>
                <a:sysClr val="windowText" lastClr="000000"/>
              </a:solidFill>
              <a:effectLst/>
              <a:latin typeface="Quicksand" pitchFamily="2" charset="0"/>
              <a:ea typeface="+mn-ea"/>
              <a:cs typeface="+mn-cs"/>
            </a:rPr>
            <a:t> ? </a:t>
          </a:r>
          <a:r>
            <a:rPr lang="fr-FR" sz="1200" b="0" u="sng">
              <a:solidFill>
                <a:sysClr val="windowText" lastClr="000000"/>
              </a:solidFill>
              <a:effectLst/>
              <a:latin typeface="Quicksand" pitchFamily="2" charset="0"/>
              <a:ea typeface="+mn-ea"/>
              <a:cs typeface="+mn-cs"/>
            </a:rPr>
            <a:t> </a:t>
          </a:r>
          <a:r>
            <a:rPr lang="fr-FR" sz="1200" b="1">
              <a:solidFill>
                <a:sysClr val="windowText" lastClr="000000"/>
              </a:solidFill>
              <a:effectLst/>
              <a:latin typeface="Quicksand" pitchFamily="2" charset="0"/>
              <a:ea typeface="+mn-ea"/>
              <a:cs typeface="+mn-cs"/>
            </a:rPr>
            <a:t> </a:t>
          </a:r>
          <a:endParaRPr lang="fr-FR" sz="1200">
            <a:solidFill>
              <a:sysClr val="windowText" lastClr="000000"/>
            </a:solidFill>
            <a:effectLst/>
            <a:latin typeface="Quicksand" pitchFamily="2" charset="0"/>
          </a:endParaRPr>
        </a:p>
        <a:p>
          <a:pPr marL="0" indent="0" algn="l"/>
          <a:endParaRPr lang="fr-FR" sz="1400" b="1" u="sng">
            <a:solidFill>
              <a:srgbClr val="37D7B7"/>
            </a:solidFill>
            <a:latin typeface="Quicksand" pitchFamily="2" charset="0"/>
            <a:ea typeface="+mn-ea"/>
            <a:cs typeface="+mn-cs"/>
          </a:endParaRPr>
        </a:p>
      </xdr:txBody>
    </xdr:sp>
    <xdr:clientData/>
  </xdr:twoCellAnchor>
  <xdr:twoCellAnchor>
    <xdr:from>
      <xdr:col>5</xdr:col>
      <xdr:colOff>607242</xdr:colOff>
      <xdr:row>69</xdr:row>
      <xdr:rowOff>47626</xdr:rowOff>
    </xdr:from>
    <xdr:to>
      <xdr:col>7</xdr:col>
      <xdr:colOff>189922</xdr:colOff>
      <xdr:row>70</xdr:row>
      <xdr:rowOff>85724</xdr:rowOff>
    </xdr:to>
    <xdr:sp macro="" textlink="">
      <xdr:nvSpPr>
        <xdr:cNvPr id="6" name="Rectangle : coins arrondis 5">
          <a:hlinkClick xmlns:r="http://schemas.openxmlformats.org/officeDocument/2006/relationships" r:id="rId2"/>
          <a:extLst>
            <a:ext uri="{FF2B5EF4-FFF2-40B4-BE49-F238E27FC236}">
              <a16:creationId xmlns:a16="http://schemas.microsoft.com/office/drawing/2014/main" id="{5C1FA8A9-82A2-42A6-9D16-9432C886B711}"/>
            </a:ext>
          </a:extLst>
        </xdr:cNvPr>
        <xdr:cNvSpPr/>
      </xdr:nvSpPr>
      <xdr:spPr>
        <a:xfrm>
          <a:off x="4447968" y="12768110"/>
          <a:ext cx="1118970" cy="222453"/>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latin typeface="Quicksand" pitchFamily="2" charset="0"/>
            </a:rPr>
            <a:t>Cliquer ici</a:t>
          </a:r>
        </a:p>
      </xdr:txBody>
    </xdr:sp>
    <xdr:clientData/>
  </xdr:twoCellAnchor>
  <xdr:twoCellAnchor>
    <xdr:from>
      <xdr:col>5</xdr:col>
      <xdr:colOff>281548</xdr:colOff>
      <xdr:row>71</xdr:row>
      <xdr:rowOff>105389</xdr:rowOff>
    </xdr:from>
    <xdr:to>
      <xdr:col>6</xdr:col>
      <xdr:colOff>638518</xdr:colOff>
      <xdr:row>72</xdr:row>
      <xdr:rowOff>143489</xdr:rowOff>
    </xdr:to>
    <xdr:sp macro="" textlink="">
      <xdr:nvSpPr>
        <xdr:cNvPr id="8" name="Rectangle : coins arrondis 7">
          <a:hlinkClick xmlns:r="http://schemas.openxmlformats.org/officeDocument/2006/relationships" r:id="rId3"/>
          <a:extLst>
            <a:ext uri="{FF2B5EF4-FFF2-40B4-BE49-F238E27FC236}">
              <a16:creationId xmlns:a16="http://schemas.microsoft.com/office/drawing/2014/main" id="{50365C37-5279-4FE7-B4A6-B965F6CED757}"/>
            </a:ext>
          </a:extLst>
        </xdr:cNvPr>
        <xdr:cNvSpPr/>
      </xdr:nvSpPr>
      <xdr:spPr>
        <a:xfrm>
          <a:off x="4122274" y="13194583"/>
          <a:ext cx="1125115" cy="222454"/>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latin typeface="Quicksand" pitchFamily="2" charset="0"/>
            </a:rPr>
            <a:t>Cliquer ici</a:t>
          </a:r>
        </a:p>
      </xdr:txBody>
    </xdr:sp>
    <xdr:clientData/>
  </xdr:twoCellAnchor>
  <xdr:twoCellAnchor>
    <xdr:from>
      <xdr:col>4</xdr:col>
      <xdr:colOff>305005</xdr:colOff>
      <xdr:row>67</xdr:row>
      <xdr:rowOff>57151</xdr:rowOff>
    </xdr:from>
    <xdr:to>
      <xdr:col>5</xdr:col>
      <xdr:colOff>652655</xdr:colOff>
      <xdr:row>68</xdr:row>
      <xdr:rowOff>101600</xdr:rowOff>
    </xdr:to>
    <xdr:sp macro="" textlink="">
      <xdr:nvSpPr>
        <xdr:cNvPr id="11" name="Rectangle : coins arrondis 10">
          <a:hlinkClick xmlns:r="http://schemas.openxmlformats.org/officeDocument/2006/relationships" r:id="rId4"/>
          <a:extLst>
            <a:ext uri="{FF2B5EF4-FFF2-40B4-BE49-F238E27FC236}">
              <a16:creationId xmlns:a16="http://schemas.microsoft.com/office/drawing/2014/main" id="{379D37DA-8D75-41DC-9825-7232F62D4C5B}"/>
            </a:ext>
          </a:extLst>
        </xdr:cNvPr>
        <xdr:cNvSpPr/>
      </xdr:nvSpPr>
      <xdr:spPr>
        <a:xfrm>
          <a:off x="3377586" y="12408925"/>
          <a:ext cx="1115795" cy="228804"/>
        </a:xfrm>
        <a:prstGeom prst="roundRect">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100" b="0">
              <a:latin typeface="Quicksand" pitchFamily="2" charset="0"/>
            </a:rPr>
            <a:t>Cliquer ici</a:t>
          </a:r>
        </a:p>
      </xdr:txBody>
    </xdr:sp>
    <xdr:clientData/>
  </xdr:twoCellAnchor>
  <xdr:twoCellAnchor>
    <xdr:from>
      <xdr:col>13</xdr:col>
      <xdr:colOff>133350</xdr:colOff>
      <xdr:row>11</xdr:row>
      <xdr:rowOff>135791</xdr:rowOff>
    </xdr:from>
    <xdr:to>
      <xdr:col>16</xdr:col>
      <xdr:colOff>540482</xdr:colOff>
      <xdr:row>14</xdr:row>
      <xdr:rowOff>126999</xdr:rowOff>
    </xdr:to>
    <xdr:sp macro="" textlink="">
      <xdr:nvSpPr>
        <xdr:cNvPr id="9" name="Flèche : droite 8">
          <a:extLst>
            <a:ext uri="{FF2B5EF4-FFF2-40B4-BE49-F238E27FC236}">
              <a16:creationId xmlns:a16="http://schemas.microsoft.com/office/drawing/2014/main" id="{B29116EB-342B-4E2D-9B8C-F12DF65A00C5}"/>
            </a:ext>
          </a:extLst>
        </xdr:cNvPr>
        <xdr:cNvSpPr/>
      </xdr:nvSpPr>
      <xdr:spPr>
        <a:xfrm>
          <a:off x="10039350" y="2126516"/>
          <a:ext cx="2693132" cy="534133"/>
        </a:xfrm>
        <a:prstGeom prst="rightArrow">
          <a:avLst/>
        </a:prstGeom>
        <a:solidFill>
          <a:schemeClr val="tx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17</xdr:col>
      <xdr:colOff>257672</xdr:colOff>
      <xdr:row>7</xdr:row>
      <xdr:rowOff>132839</xdr:rowOff>
    </xdr:from>
    <xdr:to>
      <xdr:col>21</xdr:col>
      <xdr:colOff>244728</xdr:colOff>
      <xdr:row>13</xdr:row>
      <xdr:rowOff>23668</xdr:rowOff>
    </xdr:to>
    <xdr:sp macro="" textlink="">
      <xdr:nvSpPr>
        <xdr:cNvPr id="10" name="ZoneTexte 9">
          <a:extLst>
            <a:ext uri="{FF2B5EF4-FFF2-40B4-BE49-F238E27FC236}">
              <a16:creationId xmlns:a16="http://schemas.microsoft.com/office/drawing/2014/main" id="{84641F80-F6D5-495D-99A4-985373D901F4}"/>
            </a:ext>
          </a:extLst>
        </xdr:cNvPr>
        <xdr:cNvSpPr txBox="1"/>
      </xdr:nvSpPr>
      <xdr:spPr>
        <a:xfrm>
          <a:off x="13316140" y="1423323"/>
          <a:ext cx="3059636" cy="99695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fr-FR" sz="1100" b="1">
              <a:latin typeface="Quicksand" pitchFamily="2" charset="0"/>
            </a:rPr>
            <a:t>Pour</a:t>
          </a:r>
          <a:r>
            <a:rPr lang="fr-FR" sz="1100" b="1" baseline="0">
              <a:latin typeface="Quicksand" pitchFamily="2" charset="0"/>
            </a:rPr>
            <a:t> définir vos hypothèses</a:t>
          </a:r>
          <a:r>
            <a:rPr lang="fr-FR" sz="1100" baseline="0">
              <a:latin typeface="Quicksand" pitchFamily="2" charset="0"/>
            </a:rPr>
            <a:t>, vous pouvez également utiliser </a:t>
          </a:r>
          <a:r>
            <a:rPr lang="fr-FR" sz="1100" b="1" baseline="0">
              <a:latin typeface="Quicksand" pitchFamily="2" charset="0"/>
            </a:rPr>
            <a:t>notre outil d'aide à la construction du business plan BPMETRICS </a:t>
          </a:r>
          <a:r>
            <a:rPr lang="fr-FR" sz="1100" baseline="0">
              <a:latin typeface="Quicksand" pitchFamily="2" charset="0"/>
            </a:rPr>
            <a:t>en cliquant sur le bouton ci-dessous</a:t>
          </a:r>
          <a:endParaRPr lang="fr-FR" sz="1100">
            <a:latin typeface="Quicksand" pitchFamily="2" charset="0"/>
          </a:endParaRPr>
        </a:p>
      </xdr:txBody>
    </xdr:sp>
    <xdr:clientData/>
  </xdr:twoCellAnchor>
  <xdr:twoCellAnchor>
    <xdr:from>
      <xdr:col>17</xdr:col>
      <xdr:colOff>296252</xdr:colOff>
      <xdr:row>13</xdr:row>
      <xdr:rowOff>8303</xdr:rowOff>
    </xdr:from>
    <xdr:to>
      <xdr:col>20</xdr:col>
      <xdr:colOff>693371</xdr:colOff>
      <xdr:row>17</xdr:row>
      <xdr:rowOff>65941</xdr:rowOff>
    </xdr:to>
    <xdr:sp macro="" textlink="">
      <xdr:nvSpPr>
        <xdr:cNvPr id="12" name="Rectangle : coins arrondis 11">
          <a:hlinkClick xmlns:r="http://schemas.openxmlformats.org/officeDocument/2006/relationships" r:id="rId5"/>
          <a:extLst>
            <a:ext uri="{FF2B5EF4-FFF2-40B4-BE49-F238E27FC236}">
              <a16:creationId xmlns:a16="http://schemas.microsoft.com/office/drawing/2014/main" id="{3C8504FA-1197-48C1-9DF3-40B17E0F4C2F}"/>
            </a:ext>
          </a:extLst>
        </xdr:cNvPr>
        <xdr:cNvSpPr/>
      </xdr:nvSpPr>
      <xdr:spPr>
        <a:xfrm>
          <a:off x="13250252" y="2360978"/>
          <a:ext cx="2683119" cy="781538"/>
        </a:xfrm>
        <a:prstGeom prst="roundRect">
          <a:avLst/>
        </a:prstGeom>
        <a:solidFill>
          <a:srgbClr val="37D7B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800" b="1">
              <a:solidFill>
                <a:schemeClr val="bg1"/>
              </a:solidFill>
              <a:latin typeface="Quicksand" pitchFamily="2" charset="0"/>
            </a:rPr>
            <a:t>BPMETRICS</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0</xdr:col>
      <xdr:colOff>2409825</xdr:colOff>
      <xdr:row>4</xdr:row>
      <xdr:rowOff>149225</xdr:rowOff>
    </xdr:to>
    <xdr:pic>
      <xdr:nvPicPr>
        <xdr:cNvPr id="2" name="Image 1">
          <a:extLst>
            <a:ext uri="{FF2B5EF4-FFF2-40B4-BE49-F238E27FC236}">
              <a16:creationId xmlns:a16="http://schemas.microsoft.com/office/drawing/2014/main" id="{D7396818-219D-41E6-BD8D-2170CB30AE98}"/>
            </a:ext>
          </a:extLst>
        </xdr:cNvPr>
        <xdr:cNvPicPr>
          <a:picLocks noChangeAspect="1"/>
        </xdr:cNvPicPr>
      </xdr:nvPicPr>
      <xdr:blipFill rotWithShape="1">
        <a:blip xmlns:r="http://schemas.openxmlformats.org/officeDocument/2006/relationships" r:embed="rId1"/>
        <a:srcRect t="30412" b="23366"/>
        <a:stretch/>
      </xdr:blipFill>
      <xdr:spPr>
        <a:xfrm>
          <a:off x="25400" y="69850"/>
          <a:ext cx="2384425" cy="968375"/>
        </a:xfrm>
        <a:prstGeom prst="rect">
          <a:avLst/>
        </a:prstGeom>
      </xdr:spPr>
    </xdr:pic>
    <xdr:clientData/>
  </xdr:twoCellAnchor>
  <xdr:twoCellAnchor>
    <xdr:from>
      <xdr:col>7</xdr:col>
      <xdr:colOff>63500</xdr:colOff>
      <xdr:row>12</xdr:row>
      <xdr:rowOff>0</xdr:rowOff>
    </xdr:from>
    <xdr:to>
      <xdr:col>9</xdr:col>
      <xdr:colOff>704850</xdr:colOff>
      <xdr:row>14</xdr:row>
      <xdr:rowOff>76200</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E4CB420A-9D2D-4604-A505-FD92003C1552}"/>
            </a:ext>
          </a:extLst>
        </xdr:cNvPr>
        <xdr:cNvSpPr/>
      </xdr:nvSpPr>
      <xdr:spPr>
        <a:xfrm>
          <a:off x="7880350" y="3003550"/>
          <a:ext cx="2152650" cy="666750"/>
        </a:xfrm>
        <a:prstGeom prst="roundRect">
          <a:avLst/>
        </a:prstGeom>
        <a:solidFill>
          <a:srgbClr val="37D7B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latin typeface="Quicksand" pitchFamily="2" charset="0"/>
            </a:rPr>
            <a:t>BPmetrics</a:t>
          </a:r>
        </a:p>
        <a:p>
          <a:pPr algn="ctr"/>
          <a:endParaRPr lang="fr-FR" sz="1400">
            <a:latin typeface="Quicksand"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1</xdr:col>
      <xdr:colOff>2209800</xdr:colOff>
      <xdr:row>4</xdr:row>
      <xdr:rowOff>158750</xdr:rowOff>
    </xdr:to>
    <xdr:pic>
      <xdr:nvPicPr>
        <xdr:cNvPr id="2" name="Image 1">
          <a:extLst>
            <a:ext uri="{FF2B5EF4-FFF2-40B4-BE49-F238E27FC236}">
              <a16:creationId xmlns:a16="http://schemas.microsoft.com/office/drawing/2014/main" id="{AE8BDD84-CE72-4CE4-9940-6733780D2CD7}"/>
            </a:ext>
          </a:extLst>
        </xdr:cNvPr>
        <xdr:cNvPicPr>
          <a:picLocks noChangeAspect="1"/>
        </xdr:cNvPicPr>
      </xdr:nvPicPr>
      <xdr:blipFill rotWithShape="1">
        <a:blip xmlns:r="http://schemas.openxmlformats.org/officeDocument/2006/relationships" r:embed="rId1"/>
        <a:srcRect t="30412" b="23366"/>
        <a:stretch/>
      </xdr:blipFill>
      <xdr:spPr>
        <a:xfrm>
          <a:off x="25400" y="69850"/>
          <a:ext cx="2381250" cy="825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1752600</xdr:colOff>
      <xdr:row>4</xdr:row>
      <xdr:rowOff>152400</xdr:rowOff>
    </xdr:to>
    <xdr:pic>
      <xdr:nvPicPr>
        <xdr:cNvPr id="2" name="Image 1">
          <a:extLst>
            <a:ext uri="{FF2B5EF4-FFF2-40B4-BE49-F238E27FC236}">
              <a16:creationId xmlns:a16="http://schemas.microsoft.com/office/drawing/2014/main" id="{FCE15E45-ED8C-4154-AA24-65F66AA5E507}"/>
            </a:ext>
          </a:extLst>
        </xdr:cNvPr>
        <xdr:cNvPicPr>
          <a:picLocks noChangeAspect="1"/>
        </xdr:cNvPicPr>
      </xdr:nvPicPr>
      <xdr:blipFill rotWithShape="1">
        <a:blip xmlns:r="http://schemas.openxmlformats.org/officeDocument/2006/relationships" r:embed="rId1"/>
        <a:srcRect t="30412" b="23366"/>
        <a:stretch/>
      </xdr:blipFill>
      <xdr:spPr>
        <a:xfrm>
          <a:off x="0" y="63500"/>
          <a:ext cx="2381250" cy="825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63500</xdr:rowOff>
    </xdr:from>
    <xdr:to>
      <xdr:col>1</xdr:col>
      <xdr:colOff>1752600</xdr:colOff>
      <xdr:row>4</xdr:row>
      <xdr:rowOff>152400</xdr:rowOff>
    </xdr:to>
    <xdr:pic>
      <xdr:nvPicPr>
        <xdr:cNvPr id="2" name="Image 1">
          <a:extLst>
            <a:ext uri="{FF2B5EF4-FFF2-40B4-BE49-F238E27FC236}">
              <a16:creationId xmlns:a16="http://schemas.microsoft.com/office/drawing/2014/main" id="{66259F8B-8656-46ED-B175-EDAB51CFC7F6}"/>
            </a:ext>
          </a:extLst>
        </xdr:cNvPr>
        <xdr:cNvPicPr>
          <a:picLocks noChangeAspect="1"/>
        </xdr:cNvPicPr>
      </xdr:nvPicPr>
      <xdr:blipFill rotWithShape="1">
        <a:blip xmlns:r="http://schemas.openxmlformats.org/officeDocument/2006/relationships" r:embed="rId1"/>
        <a:srcRect t="30412" b="23366"/>
        <a:stretch/>
      </xdr:blipFill>
      <xdr:spPr>
        <a:xfrm>
          <a:off x="0" y="63500"/>
          <a:ext cx="2381250" cy="825500"/>
        </a:xfrm>
        <a:prstGeom prst="rect">
          <a:avLst/>
        </a:prstGeom>
      </xdr:spPr>
    </xdr:pic>
    <xdr:clientData/>
  </xdr:twoCellAnchor>
  <xdr:twoCellAnchor>
    <xdr:from>
      <xdr:col>0</xdr:col>
      <xdr:colOff>457200</xdr:colOff>
      <xdr:row>9</xdr:row>
      <xdr:rowOff>107950</xdr:rowOff>
    </xdr:from>
    <xdr:to>
      <xdr:col>7</xdr:col>
      <xdr:colOff>273050</xdr:colOff>
      <xdr:row>22</xdr:row>
      <xdr:rowOff>69850</xdr:rowOff>
    </xdr:to>
    <xdr:sp macro="" textlink="">
      <xdr:nvSpPr>
        <xdr:cNvPr id="3" name="Rectangle 2">
          <a:extLst>
            <a:ext uri="{FF2B5EF4-FFF2-40B4-BE49-F238E27FC236}">
              <a16:creationId xmlns:a16="http://schemas.microsoft.com/office/drawing/2014/main" id="{61A8D736-30BE-4CE5-92D9-D9D10D59C821}"/>
            </a:ext>
          </a:extLst>
        </xdr:cNvPr>
        <xdr:cNvSpPr/>
      </xdr:nvSpPr>
      <xdr:spPr>
        <a:xfrm>
          <a:off x="457200" y="1816100"/>
          <a:ext cx="6470650" cy="2457450"/>
        </a:xfrm>
        <a:prstGeom prst="rect">
          <a:avLst/>
        </a:prstGeom>
        <a:noFill/>
        <a:ln>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0</xdr:col>
      <xdr:colOff>457200</xdr:colOff>
      <xdr:row>23</xdr:row>
      <xdr:rowOff>107950</xdr:rowOff>
    </xdr:from>
    <xdr:to>
      <xdr:col>7</xdr:col>
      <xdr:colOff>285750</xdr:colOff>
      <xdr:row>40</xdr:row>
      <xdr:rowOff>44450</xdr:rowOff>
    </xdr:to>
    <xdr:sp macro="" textlink="">
      <xdr:nvSpPr>
        <xdr:cNvPr id="4" name="Rectangle 3">
          <a:extLst>
            <a:ext uri="{FF2B5EF4-FFF2-40B4-BE49-F238E27FC236}">
              <a16:creationId xmlns:a16="http://schemas.microsoft.com/office/drawing/2014/main" id="{B31B6B61-312A-4F2D-A27E-C5732E17553A}"/>
            </a:ext>
          </a:extLst>
        </xdr:cNvPr>
        <xdr:cNvSpPr/>
      </xdr:nvSpPr>
      <xdr:spPr>
        <a:xfrm>
          <a:off x="457200" y="4495800"/>
          <a:ext cx="6483350" cy="3194050"/>
        </a:xfrm>
        <a:prstGeom prst="rect">
          <a:avLst/>
        </a:prstGeom>
        <a:noFill/>
        <a:ln>
          <a:solidFill>
            <a:srgbClr val="7030A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3</xdr:col>
      <xdr:colOff>469900</xdr:colOff>
      <xdr:row>34</xdr:row>
      <xdr:rowOff>25400</xdr:rowOff>
    </xdr:from>
    <xdr:to>
      <xdr:col>3</xdr:col>
      <xdr:colOff>469900</xdr:colOff>
      <xdr:row>39</xdr:row>
      <xdr:rowOff>146050</xdr:rowOff>
    </xdr:to>
    <xdr:cxnSp macro="">
      <xdr:nvCxnSpPr>
        <xdr:cNvPr id="6" name="Connecteur droit 5">
          <a:extLst>
            <a:ext uri="{FF2B5EF4-FFF2-40B4-BE49-F238E27FC236}">
              <a16:creationId xmlns:a16="http://schemas.microsoft.com/office/drawing/2014/main" id="{D2FFDF01-1CF2-45FD-A9A6-2A7F3B69640D}"/>
            </a:ext>
          </a:extLst>
        </xdr:cNvPr>
        <xdr:cNvCxnSpPr/>
      </xdr:nvCxnSpPr>
      <xdr:spPr>
        <a:xfrm flipH="1">
          <a:off x="3536950" y="6553200"/>
          <a:ext cx="0" cy="1054100"/>
        </a:xfrm>
        <a:prstGeom prst="line">
          <a:avLst/>
        </a:prstGeom>
        <a:ln>
          <a:solidFill>
            <a:srgbClr val="C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3</xdr:col>
      <xdr:colOff>120650</xdr:colOff>
      <xdr:row>4</xdr:row>
      <xdr:rowOff>9525</xdr:rowOff>
    </xdr:to>
    <xdr:pic>
      <xdr:nvPicPr>
        <xdr:cNvPr id="2" name="Image 1">
          <a:extLst>
            <a:ext uri="{FF2B5EF4-FFF2-40B4-BE49-F238E27FC236}">
              <a16:creationId xmlns:a16="http://schemas.microsoft.com/office/drawing/2014/main" id="{DB95F245-835F-46BA-B1F5-9C303C698A49}"/>
            </a:ext>
          </a:extLst>
        </xdr:cNvPr>
        <xdr:cNvPicPr>
          <a:picLocks noChangeAspect="1"/>
        </xdr:cNvPicPr>
      </xdr:nvPicPr>
      <xdr:blipFill rotWithShape="1">
        <a:blip xmlns:r="http://schemas.openxmlformats.org/officeDocument/2006/relationships" r:embed="rId1"/>
        <a:srcRect t="30412" b="23366"/>
        <a:stretch/>
      </xdr:blipFill>
      <xdr:spPr>
        <a:xfrm>
          <a:off x="25400" y="69850"/>
          <a:ext cx="2381250" cy="825500"/>
        </a:xfrm>
        <a:prstGeom prst="rect">
          <a:avLst/>
        </a:prstGeom>
      </xdr:spPr>
    </xdr:pic>
    <xdr:clientData/>
  </xdr:twoCellAnchor>
  <xdr:twoCellAnchor>
    <xdr:from>
      <xdr:col>1</xdr:col>
      <xdr:colOff>219075</xdr:colOff>
      <xdr:row>9</xdr:row>
      <xdr:rowOff>139701</xdr:rowOff>
    </xdr:from>
    <xdr:to>
      <xdr:col>4</xdr:col>
      <xdr:colOff>463550</xdr:colOff>
      <xdr:row>17</xdr:row>
      <xdr:rowOff>96633</xdr:rowOff>
    </xdr:to>
    <xdr:sp macro="" textlink="">
      <xdr:nvSpPr>
        <xdr:cNvPr id="4" name="Rectangle 3">
          <a:extLst>
            <a:ext uri="{FF2B5EF4-FFF2-40B4-BE49-F238E27FC236}">
              <a16:creationId xmlns:a16="http://schemas.microsoft.com/office/drawing/2014/main" id="{6FBEBA24-9E36-473F-AF6D-7BB8AB90B3EF}"/>
            </a:ext>
          </a:extLst>
        </xdr:cNvPr>
        <xdr:cNvSpPr/>
      </xdr:nvSpPr>
      <xdr:spPr>
        <a:xfrm>
          <a:off x="981075" y="2111376"/>
          <a:ext cx="2530475" cy="1709532"/>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fr-FR" sz="1400" b="1" u="sng">
              <a:solidFill>
                <a:srgbClr val="37D7B7"/>
              </a:solidFill>
              <a:latin typeface="Quicksand" pitchFamily="2" charset="0"/>
              <a:ea typeface="+mn-ea"/>
              <a:cs typeface="+mn-cs"/>
            </a:rPr>
            <a:t>Bénéfices / Pertes</a:t>
          </a:r>
        </a:p>
        <a:p>
          <a:pPr marL="0" indent="0" algn="ctr"/>
          <a:endParaRPr lang="fr-FR" sz="1400" b="1" u="sng">
            <a:solidFill>
              <a:srgbClr val="37D7B7"/>
            </a:solidFill>
            <a:latin typeface="Quicksand" pitchFamily="2" charset="0"/>
            <a:ea typeface="+mn-ea"/>
            <a:cs typeface="+mn-cs"/>
          </a:endParaRPr>
        </a:p>
      </xdr:txBody>
    </xdr:sp>
    <xdr:clientData/>
  </xdr:twoCellAnchor>
  <xdr:twoCellAnchor>
    <xdr:from>
      <xdr:col>5</xdr:col>
      <xdr:colOff>257175</xdr:colOff>
      <xdr:row>9</xdr:row>
      <xdr:rowOff>152400</xdr:rowOff>
    </xdr:from>
    <xdr:to>
      <xdr:col>8</xdr:col>
      <xdr:colOff>501650</xdr:colOff>
      <xdr:row>17</xdr:row>
      <xdr:rowOff>95250</xdr:rowOff>
    </xdr:to>
    <xdr:sp macro="" textlink="">
      <xdr:nvSpPr>
        <xdr:cNvPr id="6" name="Rectangle 5">
          <a:extLst>
            <a:ext uri="{FF2B5EF4-FFF2-40B4-BE49-F238E27FC236}">
              <a16:creationId xmlns:a16="http://schemas.microsoft.com/office/drawing/2014/main" id="{9555089B-20FB-44BF-843D-C53775997653}"/>
            </a:ext>
          </a:extLst>
        </xdr:cNvPr>
        <xdr:cNvSpPr/>
      </xdr:nvSpPr>
      <xdr:spPr>
        <a:xfrm>
          <a:off x="4067175" y="2124075"/>
          <a:ext cx="2549525" cy="1695450"/>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fr-FR" sz="1400" b="1" u="sng">
              <a:solidFill>
                <a:srgbClr val="37D7B7"/>
              </a:solidFill>
              <a:latin typeface="Quicksand" pitchFamily="2" charset="0"/>
              <a:ea typeface="+mn-ea"/>
              <a:cs typeface="+mn-cs"/>
            </a:rPr>
            <a:t>Seuil de rentabilité</a:t>
          </a:r>
        </a:p>
        <a:p>
          <a:pPr marL="0" indent="0" algn="ctr"/>
          <a:endParaRPr lang="fr-FR" sz="1400" b="1" u="sng">
            <a:solidFill>
              <a:srgbClr val="37D7B7"/>
            </a:solidFill>
            <a:latin typeface="Quicksand" pitchFamily="2" charset="0"/>
            <a:ea typeface="+mn-ea"/>
            <a:cs typeface="+mn-cs"/>
          </a:endParaRPr>
        </a:p>
      </xdr:txBody>
    </xdr:sp>
    <xdr:clientData/>
  </xdr:twoCellAnchor>
  <xdr:twoCellAnchor>
    <xdr:from>
      <xdr:col>1</xdr:col>
      <xdr:colOff>158750</xdr:colOff>
      <xdr:row>22</xdr:row>
      <xdr:rowOff>85725</xdr:rowOff>
    </xdr:from>
    <xdr:to>
      <xdr:col>4</xdr:col>
      <xdr:colOff>409575</xdr:colOff>
      <xdr:row>30</xdr:row>
      <xdr:rowOff>39525</xdr:rowOff>
    </xdr:to>
    <xdr:sp macro="" textlink="">
      <xdr:nvSpPr>
        <xdr:cNvPr id="7" name="Rectangle 6">
          <a:extLst>
            <a:ext uri="{FF2B5EF4-FFF2-40B4-BE49-F238E27FC236}">
              <a16:creationId xmlns:a16="http://schemas.microsoft.com/office/drawing/2014/main" id="{9801A10F-FD97-4944-AAAA-64960F6AF881}"/>
            </a:ext>
          </a:extLst>
        </xdr:cNvPr>
        <xdr:cNvSpPr/>
      </xdr:nvSpPr>
      <xdr:spPr>
        <a:xfrm>
          <a:off x="920750" y="4905375"/>
          <a:ext cx="2536825" cy="1706400"/>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ctr"/>
          <a:r>
            <a:rPr lang="fr-FR" sz="1400" b="1" u="sng">
              <a:solidFill>
                <a:srgbClr val="37D7B7"/>
              </a:solidFill>
              <a:latin typeface="Quicksand" pitchFamily="2" charset="0"/>
              <a:ea typeface="+mn-ea"/>
              <a:cs typeface="+mn-cs"/>
            </a:rPr>
            <a:t>Chiffre d'affaires</a:t>
          </a:r>
        </a:p>
        <a:p>
          <a:pPr marL="0" indent="0" algn="ctr"/>
          <a:endParaRPr lang="fr-FR" sz="1400" b="1" u="sng">
            <a:solidFill>
              <a:srgbClr val="37D7B7"/>
            </a:solidFill>
            <a:latin typeface="Quicksand" pitchFamily="2" charset="0"/>
            <a:ea typeface="+mn-ea"/>
            <a:cs typeface="+mn-cs"/>
          </a:endParaRPr>
        </a:p>
      </xdr:txBody>
    </xdr:sp>
    <xdr:clientData/>
  </xdr:twoCellAnchor>
  <xdr:twoCellAnchor>
    <xdr:from>
      <xdr:col>5</xdr:col>
      <xdr:colOff>244475</xdr:colOff>
      <xdr:row>22</xdr:row>
      <xdr:rowOff>95250</xdr:rowOff>
    </xdr:from>
    <xdr:to>
      <xdr:col>8</xdr:col>
      <xdr:colOff>495300</xdr:colOff>
      <xdr:row>30</xdr:row>
      <xdr:rowOff>49050</xdr:rowOff>
    </xdr:to>
    <xdr:sp macro="" textlink="">
      <xdr:nvSpPr>
        <xdr:cNvPr id="8" name="Rectangle 7">
          <a:extLst>
            <a:ext uri="{FF2B5EF4-FFF2-40B4-BE49-F238E27FC236}">
              <a16:creationId xmlns:a16="http://schemas.microsoft.com/office/drawing/2014/main" id="{3FE67222-DCA9-4997-B5D3-E9E205A8B1DF}"/>
            </a:ext>
          </a:extLst>
        </xdr:cNvPr>
        <xdr:cNvSpPr/>
      </xdr:nvSpPr>
      <xdr:spPr>
        <a:xfrm>
          <a:off x="4054475" y="4914900"/>
          <a:ext cx="2555875" cy="1706400"/>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u="sng">
              <a:solidFill>
                <a:srgbClr val="37D7B7"/>
              </a:solidFill>
              <a:latin typeface="Quicksand" pitchFamily="2" charset="0"/>
            </a:rPr>
            <a:t>Marge</a:t>
          </a:r>
          <a:r>
            <a:rPr lang="fr-FR" sz="1400" b="1" u="sng" baseline="0">
              <a:solidFill>
                <a:srgbClr val="37D7B7"/>
              </a:solidFill>
              <a:latin typeface="Quicksand" pitchFamily="2" charset="0"/>
            </a:rPr>
            <a:t> brute </a:t>
          </a:r>
          <a:r>
            <a:rPr lang="fr-FR" sz="1200" b="1" u="sng" baseline="0">
              <a:solidFill>
                <a:srgbClr val="37D7B7"/>
              </a:solidFill>
              <a:latin typeface="Quicksand" pitchFamily="2" charset="0"/>
            </a:rPr>
            <a:t>(en % du CA)</a:t>
          </a:r>
          <a:endParaRPr lang="fr-FR" sz="1200" b="1" u="sng">
            <a:solidFill>
              <a:srgbClr val="37D7B7"/>
            </a:solidFill>
            <a:latin typeface="Quicksand" pitchFamily="2" charset="0"/>
          </a:endParaRPr>
        </a:p>
        <a:p>
          <a:pPr algn="ctr"/>
          <a:endParaRPr lang="fr-FR" sz="1400" b="1" u="sng">
            <a:solidFill>
              <a:srgbClr val="37D7B7"/>
            </a:solidFill>
            <a:latin typeface="Quicksand" pitchFamily="2" charset="0"/>
          </a:endParaRPr>
        </a:p>
      </xdr:txBody>
    </xdr:sp>
    <xdr:clientData/>
  </xdr:twoCellAnchor>
  <xdr:twoCellAnchor>
    <xdr:from>
      <xdr:col>9</xdr:col>
      <xdr:colOff>206375</xdr:colOff>
      <xdr:row>22</xdr:row>
      <xdr:rowOff>73025</xdr:rowOff>
    </xdr:from>
    <xdr:to>
      <xdr:col>12</xdr:col>
      <xdr:colOff>457200</xdr:colOff>
      <xdr:row>30</xdr:row>
      <xdr:rowOff>26825</xdr:rowOff>
    </xdr:to>
    <xdr:sp macro="" textlink="">
      <xdr:nvSpPr>
        <xdr:cNvPr id="9" name="Rectangle 8">
          <a:extLst>
            <a:ext uri="{FF2B5EF4-FFF2-40B4-BE49-F238E27FC236}">
              <a16:creationId xmlns:a16="http://schemas.microsoft.com/office/drawing/2014/main" id="{67EEF315-576B-444B-894E-04B2E512B63A}"/>
            </a:ext>
          </a:extLst>
        </xdr:cNvPr>
        <xdr:cNvSpPr/>
      </xdr:nvSpPr>
      <xdr:spPr>
        <a:xfrm>
          <a:off x="7083425" y="4892675"/>
          <a:ext cx="2536825" cy="1706400"/>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u="sng">
              <a:solidFill>
                <a:srgbClr val="37D7B7"/>
              </a:solidFill>
              <a:latin typeface="Quicksand" pitchFamily="2" charset="0"/>
            </a:rPr>
            <a:t>Valeur ajoutée </a:t>
          </a:r>
          <a:r>
            <a:rPr lang="fr-FR" sz="1200" b="1" u="sng">
              <a:solidFill>
                <a:srgbClr val="37D7B7"/>
              </a:solidFill>
              <a:latin typeface="Quicksand" pitchFamily="2" charset="0"/>
            </a:rPr>
            <a:t>(en % du CA)</a:t>
          </a:r>
          <a:endParaRPr lang="fr-FR" sz="1400" b="1" u="sng">
            <a:solidFill>
              <a:srgbClr val="37D7B7"/>
            </a:solidFill>
            <a:latin typeface="Quicksand" pitchFamily="2" charset="0"/>
          </a:endParaRPr>
        </a:p>
        <a:p>
          <a:pPr algn="ctr"/>
          <a:endParaRPr lang="fr-FR" sz="1400" b="1" u="sng">
            <a:solidFill>
              <a:srgbClr val="37D7B7"/>
            </a:solidFill>
            <a:latin typeface="Quicksand" pitchFamily="2" charset="0"/>
          </a:endParaRPr>
        </a:p>
      </xdr:txBody>
    </xdr:sp>
    <xdr:clientData/>
  </xdr:twoCellAnchor>
  <xdr:twoCellAnchor>
    <xdr:from>
      <xdr:col>13</xdr:col>
      <xdr:colOff>254000</xdr:colOff>
      <xdr:row>22</xdr:row>
      <xdr:rowOff>76200</xdr:rowOff>
    </xdr:from>
    <xdr:to>
      <xdr:col>16</xdr:col>
      <xdr:colOff>504825</xdr:colOff>
      <xdr:row>30</xdr:row>
      <xdr:rowOff>26825</xdr:rowOff>
    </xdr:to>
    <xdr:sp macro="" textlink="">
      <xdr:nvSpPr>
        <xdr:cNvPr id="10" name="Rectangle 9">
          <a:extLst>
            <a:ext uri="{FF2B5EF4-FFF2-40B4-BE49-F238E27FC236}">
              <a16:creationId xmlns:a16="http://schemas.microsoft.com/office/drawing/2014/main" id="{C273F3BA-5488-416D-A8D6-5746B606664F}"/>
            </a:ext>
          </a:extLst>
        </xdr:cNvPr>
        <xdr:cNvSpPr/>
      </xdr:nvSpPr>
      <xdr:spPr>
        <a:xfrm>
          <a:off x="10179050" y="4895850"/>
          <a:ext cx="2536825" cy="1703225"/>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u="sng">
              <a:solidFill>
                <a:srgbClr val="37D7B7"/>
              </a:solidFill>
              <a:latin typeface="Quicksand" pitchFamily="2" charset="0"/>
            </a:rPr>
            <a:t>EBE </a:t>
          </a:r>
          <a:r>
            <a:rPr lang="fr-FR" sz="1200" b="1" u="sng">
              <a:solidFill>
                <a:srgbClr val="37D7B7"/>
              </a:solidFill>
              <a:latin typeface="Quicksand" pitchFamily="2" charset="0"/>
            </a:rPr>
            <a:t>(en % du CA)</a:t>
          </a:r>
        </a:p>
        <a:p>
          <a:pPr algn="ctr"/>
          <a:endParaRPr lang="fr-FR" sz="1400" b="1" u="sng">
            <a:solidFill>
              <a:srgbClr val="37D7B7"/>
            </a:solidFill>
            <a:latin typeface="Quicksand" pitchFamily="2" charset="0"/>
          </a:endParaRPr>
        </a:p>
      </xdr:txBody>
    </xdr:sp>
    <xdr:clientData/>
  </xdr:twoCellAnchor>
  <xdr:twoCellAnchor>
    <xdr:from>
      <xdr:col>17</xdr:col>
      <xdr:colOff>139700</xdr:colOff>
      <xdr:row>22</xdr:row>
      <xdr:rowOff>82550</xdr:rowOff>
    </xdr:from>
    <xdr:to>
      <xdr:col>20</xdr:col>
      <xdr:colOff>390525</xdr:colOff>
      <xdr:row>30</xdr:row>
      <xdr:rowOff>39525</xdr:rowOff>
    </xdr:to>
    <xdr:sp macro="" textlink="">
      <xdr:nvSpPr>
        <xdr:cNvPr id="11" name="Rectangle 10">
          <a:extLst>
            <a:ext uri="{FF2B5EF4-FFF2-40B4-BE49-F238E27FC236}">
              <a16:creationId xmlns:a16="http://schemas.microsoft.com/office/drawing/2014/main" id="{955EA7EA-0131-46F9-B6A4-8FB31C77D72F}"/>
            </a:ext>
          </a:extLst>
        </xdr:cNvPr>
        <xdr:cNvSpPr/>
      </xdr:nvSpPr>
      <xdr:spPr>
        <a:xfrm>
          <a:off x="13112750" y="4902200"/>
          <a:ext cx="2536825" cy="1709575"/>
        </a:xfrm>
        <a:prstGeom prst="rect">
          <a:avLst/>
        </a:prstGeom>
        <a:noFill/>
        <a:ln w="19050">
          <a:solidFill>
            <a:srgbClr val="37D7B7"/>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fr-FR" sz="1400" b="1" u="sng">
              <a:solidFill>
                <a:srgbClr val="37D7B7"/>
              </a:solidFill>
              <a:latin typeface="Quicksand" pitchFamily="2" charset="0"/>
            </a:rPr>
            <a:t>Résultat net</a:t>
          </a:r>
        </a:p>
        <a:p>
          <a:pPr algn="ctr"/>
          <a:endParaRPr lang="fr-FR" sz="1400" b="1" u="sng">
            <a:solidFill>
              <a:srgbClr val="37D7B7"/>
            </a:solidFill>
            <a:latin typeface="Quicksand"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3</xdr:col>
      <xdr:colOff>120650</xdr:colOff>
      <xdr:row>4</xdr:row>
      <xdr:rowOff>1850</xdr:rowOff>
    </xdr:to>
    <xdr:pic>
      <xdr:nvPicPr>
        <xdr:cNvPr id="2" name="Image 1">
          <a:extLst>
            <a:ext uri="{FF2B5EF4-FFF2-40B4-BE49-F238E27FC236}">
              <a16:creationId xmlns:a16="http://schemas.microsoft.com/office/drawing/2014/main" id="{138DF0CB-E8C1-43FD-94ED-A702CA9FD106}"/>
            </a:ext>
          </a:extLst>
        </xdr:cNvPr>
        <xdr:cNvPicPr>
          <a:picLocks noChangeAspect="1"/>
        </xdr:cNvPicPr>
      </xdr:nvPicPr>
      <xdr:blipFill rotWithShape="1">
        <a:blip xmlns:r="http://schemas.openxmlformats.org/officeDocument/2006/relationships" r:embed="rId1"/>
        <a:srcRect t="30412" b="23366"/>
        <a:stretch/>
      </xdr:blipFill>
      <xdr:spPr>
        <a:xfrm>
          <a:off x="25400" y="69850"/>
          <a:ext cx="2381250" cy="8255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3</xdr:col>
      <xdr:colOff>123825</xdr:colOff>
      <xdr:row>4</xdr:row>
      <xdr:rowOff>55996</xdr:rowOff>
    </xdr:to>
    <xdr:pic>
      <xdr:nvPicPr>
        <xdr:cNvPr id="2" name="Image 1">
          <a:extLst>
            <a:ext uri="{FF2B5EF4-FFF2-40B4-BE49-F238E27FC236}">
              <a16:creationId xmlns:a16="http://schemas.microsoft.com/office/drawing/2014/main" id="{50956666-4ED1-4EC4-8398-6333F0A39D2E}"/>
            </a:ext>
          </a:extLst>
        </xdr:cNvPr>
        <xdr:cNvPicPr>
          <a:picLocks noChangeAspect="1"/>
        </xdr:cNvPicPr>
      </xdr:nvPicPr>
      <xdr:blipFill rotWithShape="1">
        <a:blip xmlns:r="http://schemas.openxmlformats.org/officeDocument/2006/relationships" r:embed="rId1"/>
        <a:srcRect t="30412" b="23366"/>
        <a:stretch/>
      </xdr:blipFill>
      <xdr:spPr>
        <a:xfrm>
          <a:off x="25400" y="69850"/>
          <a:ext cx="2381250" cy="8255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3</xdr:col>
      <xdr:colOff>123825</xdr:colOff>
      <xdr:row>4</xdr:row>
      <xdr:rowOff>6350</xdr:rowOff>
    </xdr:to>
    <xdr:pic>
      <xdr:nvPicPr>
        <xdr:cNvPr id="2" name="Image 1">
          <a:extLst>
            <a:ext uri="{FF2B5EF4-FFF2-40B4-BE49-F238E27FC236}">
              <a16:creationId xmlns:a16="http://schemas.microsoft.com/office/drawing/2014/main" id="{E2A16F81-9658-4935-8AF7-5C1197351B96}"/>
            </a:ext>
          </a:extLst>
        </xdr:cNvPr>
        <xdr:cNvPicPr>
          <a:picLocks noChangeAspect="1"/>
        </xdr:cNvPicPr>
      </xdr:nvPicPr>
      <xdr:blipFill rotWithShape="1">
        <a:blip xmlns:r="http://schemas.openxmlformats.org/officeDocument/2006/relationships" r:embed="rId1"/>
        <a:srcRect t="30412" b="23366"/>
        <a:stretch/>
      </xdr:blipFill>
      <xdr:spPr>
        <a:xfrm>
          <a:off x="25400" y="69850"/>
          <a:ext cx="2381250" cy="8255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25400</xdr:colOff>
      <xdr:row>0</xdr:row>
      <xdr:rowOff>69850</xdr:rowOff>
    </xdr:from>
    <xdr:to>
      <xdr:col>0</xdr:col>
      <xdr:colOff>2409825</xdr:colOff>
      <xdr:row>4</xdr:row>
      <xdr:rowOff>149225</xdr:rowOff>
    </xdr:to>
    <xdr:pic>
      <xdr:nvPicPr>
        <xdr:cNvPr id="2" name="Image 1">
          <a:extLst>
            <a:ext uri="{FF2B5EF4-FFF2-40B4-BE49-F238E27FC236}">
              <a16:creationId xmlns:a16="http://schemas.microsoft.com/office/drawing/2014/main" id="{C3FA02BF-7D75-49DA-B267-9957B9449056}"/>
            </a:ext>
          </a:extLst>
        </xdr:cNvPr>
        <xdr:cNvPicPr>
          <a:picLocks noChangeAspect="1"/>
        </xdr:cNvPicPr>
      </xdr:nvPicPr>
      <xdr:blipFill rotWithShape="1">
        <a:blip xmlns:r="http://schemas.openxmlformats.org/officeDocument/2006/relationships" r:embed="rId1"/>
        <a:srcRect t="30412" b="23366"/>
        <a:stretch/>
      </xdr:blipFill>
      <xdr:spPr>
        <a:xfrm>
          <a:off x="28575" y="66675"/>
          <a:ext cx="2381250" cy="968375"/>
        </a:xfrm>
        <a:prstGeom prst="rect">
          <a:avLst/>
        </a:prstGeom>
      </xdr:spPr>
    </xdr:pic>
    <xdr:clientData/>
  </xdr:twoCellAnchor>
  <xdr:twoCellAnchor>
    <xdr:from>
      <xdr:col>7</xdr:col>
      <xdr:colOff>63500</xdr:colOff>
      <xdr:row>13</xdr:row>
      <xdr:rowOff>133350</xdr:rowOff>
    </xdr:from>
    <xdr:to>
      <xdr:col>9</xdr:col>
      <xdr:colOff>704850</xdr:colOff>
      <xdr:row>16</xdr:row>
      <xdr:rowOff>76200</xdr:rowOff>
    </xdr:to>
    <xdr:sp macro="" textlink="">
      <xdr:nvSpPr>
        <xdr:cNvPr id="3" name="Rectangle : coins arrondis 2">
          <a:hlinkClick xmlns:r="http://schemas.openxmlformats.org/officeDocument/2006/relationships" r:id="rId2"/>
          <a:extLst>
            <a:ext uri="{FF2B5EF4-FFF2-40B4-BE49-F238E27FC236}">
              <a16:creationId xmlns:a16="http://schemas.microsoft.com/office/drawing/2014/main" id="{7ED9416A-6BDB-40A0-AB02-C69D2C8E0CF8}"/>
            </a:ext>
          </a:extLst>
        </xdr:cNvPr>
        <xdr:cNvSpPr/>
      </xdr:nvSpPr>
      <xdr:spPr>
        <a:xfrm>
          <a:off x="7410450" y="2962275"/>
          <a:ext cx="2162175" cy="657225"/>
        </a:xfrm>
        <a:prstGeom prst="roundRect">
          <a:avLst/>
        </a:prstGeom>
        <a:solidFill>
          <a:srgbClr val="37D7B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latin typeface="Quicksand" pitchFamily="2" charset="0"/>
            </a:rPr>
            <a:t>Découvrir MyMarketMetrics</a:t>
          </a:r>
        </a:p>
        <a:p>
          <a:pPr algn="ctr"/>
          <a:endParaRPr lang="fr-FR" sz="1400">
            <a:latin typeface="Quicksand" pitchFamily="2" charset="0"/>
          </a:endParaRPr>
        </a:p>
      </xdr:txBody>
    </xdr:sp>
    <xdr:clientData/>
  </xdr:twoCellAnchor>
  <xdr:twoCellAnchor>
    <xdr:from>
      <xdr:col>7</xdr:col>
      <xdr:colOff>107950</xdr:colOff>
      <xdr:row>18</xdr:row>
      <xdr:rowOff>133350</xdr:rowOff>
    </xdr:from>
    <xdr:to>
      <xdr:col>9</xdr:col>
      <xdr:colOff>749300</xdr:colOff>
      <xdr:row>21</xdr:row>
      <xdr:rowOff>76200</xdr:rowOff>
    </xdr:to>
    <xdr:sp macro="" textlink="">
      <xdr:nvSpPr>
        <xdr:cNvPr id="4" name="Rectangle : coins arrondis 3">
          <a:hlinkClick xmlns:r="http://schemas.openxmlformats.org/officeDocument/2006/relationships" r:id="rId3"/>
          <a:extLst>
            <a:ext uri="{FF2B5EF4-FFF2-40B4-BE49-F238E27FC236}">
              <a16:creationId xmlns:a16="http://schemas.microsoft.com/office/drawing/2014/main" id="{8FC7D385-07BF-4B76-B24A-EEC342DD0DF9}"/>
            </a:ext>
          </a:extLst>
        </xdr:cNvPr>
        <xdr:cNvSpPr/>
      </xdr:nvSpPr>
      <xdr:spPr>
        <a:xfrm>
          <a:off x="7448550" y="4152900"/>
          <a:ext cx="2171700" cy="657225"/>
        </a:xfrm>
        <a:prstGeom prst="roundRect">
          <a:avLst/>
        </a:prstGeom>
        <a:solidFill>
          <a:srgbClr val="37D7B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400">
              <a:latin typeface="Quicksand" pitchFamily="2" charset="0"/>
            </a:rPr>
            <a:t>Se connecter à MyMarketMetrics</a:t>
          </a:r>
        </a:p>
        <a:p>
          <a:pPr algn="ctr"/>
          <a:endParaRPr lang="fr-FR" sz="1400">
            <a:latin typeface="Quicksand" pitchFamily="2" charset="0"/>
          </a:endParaRP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0F5C9-5D90-4440-A51E-FDD10CCA4B62}">
  <sheetPr>
    <tabColor rgb="FF7030A0"/>
  </sheetPr>
  <dimension ref="A1:A5"/>
  <sheetViews>
    <sheetView showGridLines="0" zoomScale="62" zoomScaleNormal="62" workbookViewId="0">
      <selection activeCell="V17" sqref="V17"/>
    </sheetView>
  </sheetViews>
  <sheetFormatPr baseColWidth="10" defaultRowHeight="14.5" x14ac:dyDescent="0.35"/>
  <sheetData>
    <row r="1" s="6" customFormat="1" x14ac:dyDescent="0.35"/>
    <row r="2" s="6" customFormat="1" x14ac:dyDescent="0.35"/>
    <row r="3" s="6" customFormat="1" x14ac:dyDescent="0.35"/>
    <row r="4" s="6" customFormat="1" x14ac:dyDescent="0.35"/>
    <row r="5" s="6" customFormat="1" x14ac:dyDescent="0.35"/>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E3C1-4E2A-40B3-B56E-6D40E2FF0271}">
  <dimension ref="B1:AO86"/>
  <sheetViews>
    <sheetView showGridLines="0" topLeftCell="A7" zoomScale="85" zoomScaleNormal="85" workbookViewId="0">
      <selection activeCell="AB57" sqref="AB57"/>
    </sheetView>
  </sheetViews>
  <sheetFormatPr baseColWidth="10" defaultColWidth="10.81640625" defaultRowHeight="17.5" outlineLevelRow="1" x14ac:dyDescent="0.55000000000000004"/>
  <cols>
    <col min="1" max="5" width="10.81640625" style="37"/>
    <col min="6" max="6" width="18.36328125" style="37" bestFit="1" customWidth="1"/>
    <col min="7" max="8" width="19.81640625" style="37" bestFit="1" customWidth="1"/>
    <col min="9" max="10" width="14.81640625" style="37" bestFit="1" customWidth="1"/>
    <col min="11" max="11" width="14.453125" style="37" bestFit="1" customWidth="1"/>
    <col min="12" max="12" width="15.36328125" style="37" bestFit="1" customWidth="1"/>
    <col min="13" max="13" width="14.81640625" style="37" bestFit="1" customWidth="1"/>
    <col min="14" max="14" width="15.36328125" style="37" bestFit="1" customWidth="1"/>
    <col min="15" max="15" width="14.81640625" style="37" bestFit="1" customWidth="1"/>
    <col min="16" max="16" width="15.36328125" style="37" bestFit="1" customWidth="1"/>
    <col min="17" max="17" width="14.453125" style="37" bestFit="1" customWidth="1"/>
    <col min="18" max="19" width="15.36328125" style="37" bestFit="1" customWidth="1"/>
    <col min="20" max="20" width="14.453125" style="37" bestFit="1" customWidth="1"/>
    <col min="21" max="21" width="15.36328125" style="37" bestFit="1" customWidth="1"/>
    <col min="22" max="22" width="14.453125" style="37" bestFit="1" customWidth="1"/>
    <col min="23" max="23" width="15.36328125" style="37" bestFit="1" customWidth="1"/>
    <col min="24" max="25" width="14.81640625" style="37" bestFit="1" customWidth="1"/>
    <col min="26" max="26" width="14.453125" style="37" bestFit="1" customWidth="1"/>
    <col min="27" max="27" width="14.81640625" style="37" bestFit="1" customWidth="1"/>
    <col min="28" max="28" width="14.453125" style="37" bestFit="1" customWidth="1"/>
    <col min="29" max="29" width="15.36328125" style="37" bestFit="1" customWidth="1"/>
    <col min="30" max="30" width="14.81640625" style="37" bestFit="1" customWidth="1"/>
    <col min="31" max="31" width="15.36328125" style="37" bestFit="1" customWidth="1"/>
    <col min="32" max="32" width="14.81640625" style="37" bestFit="1" customWidth="1"/>
    <col min="33" max="33" width="15.36328125" style="37" bestFit="1" customWidth="1"/>
    <col min="34" max="34" width="14.81640625" style="37" bestFit="1" customWidth="1"/>
    <col min="35" max="35" width="15.36328125" style="37" bestFit="1" customWidth="1"/>
    <col min="36" max="36" width="14.81640625" style="37" bestFit="1" customWidth="1"/>
    <col min="37" max="38" width="15.36328125" style="37" bestFit="1" customWidth="1"/>
    <col min="39" max="39" width="14.81640625" style="37" bestFit="1" customWidth="1"/>
    <col min="40" max="40" width="15.36328125" style="37" bestFit="1" customWidth="1"/>
    <col min="41" max="41" width="14.81640625" style="37" bestFit="1" customWidth="1"/>
    <col min="42" max="16384" width="10.81640625" style="37"/>
  </cols>
  <sheetData>
    <row r="1" spans="2:8" s="59" customFormat="1" x14ac:dyDescent="0.55000000000000004"/>
    <row r="2" spans="2:8" s="59" customFormat="1" x14ac:dyDescent="0.55000000000000004"/>
    <row r="3" spans="2:8" s="59" customFormat="1" x14ac:dyDescent="0.55000000000000004"/>
    <row r="4" spans="2:8" s="59" customFormat="1" x14ac:dyDescent="0.55000000000000004"/>
    <row r="5" spans="2:8" s="59" customFormat="1" x14ac:dyDescent="0.55000000000000004"/>
    <row r="7" spans="2:8" s="59" customFormat="1" ht="14.5" customHeight="1" x14ac:dyDescent="0.55000000000000004">
      <c r="B7" s="203" t="s">
        <v>143</v>
      </c>
      <c r="C7" s="203"/>
      <c r="D7" s="203"/>
      <c r="E7" s="203"/>
      <c r="F7" s="203"/>
      <c r="G7" s="203"/>
    </row>
    <row r="8" spans="2:8" s="59" customFormat="1" ht="14.5" customHeight="1" x14ac:dyDescent="0.55000000000000004">
      <c r="B8" s="203"/>
      <c r="C8" s="203"/>
      <c r="D8" s="203"/>
      <c r="E8" s="203"/>
      <c r="F8" s="203"/>
      <c r="G8" s="203"/>
    </row>
    <row r="10" spans="2:8" x14ac:dyDescent="0.55000000000000004">
      <c r="F10" s="199" t="s">
        <v>8</v>
      </c>
      <c r="G10" s="201" t="s">
        <v>9</v>
      </c>
      <c r="H10" s="197" t="s">
        <v>10</v>
      </c>
    </row>
    <row r="11" spans="2:8" x14ac:dyDescent="0.55000000000000004">
      <c r="B11" s="82"/>
      <c r="F11" s="200"/>
      <c r="G11" s="202"/>
      <c r="H11" s="198"/>
    </row>
    <row r="12" spans="2:8" x14ac:dyDescent="0.55000000000000004">
      <c r="B12" s="83" t="s">
        <v>144</v>
      </c>
      <c r="C12" s="84"/>
      <c r="D12" s="84"/>
      <c r="E12" s="84"/>
      <c r="F12" s="126">
        <f>'Compte de résultat'!F51</f>
        <v>0</v>
      </c>
      <c r="G12" s="126">
        <f>'Compte de résultat'!G51</f>
        <v>0</v>
      </c>
      <c r="H12" s="127">
        <f>'Compte de résultat'!H51</f>
        <v>0</v>
      </c>
    </row>
    <row r="13" spans="2:8" x14ac:dyDescent="0.55000000000000004">
      <c r="B13" s="115" t="s">
        <v>145</v>
      </c>
      <c r="F13" s="128">
        <f>-'Compte de résultat'!F47</f>
        <v>0</v>
      </c>
      <c r="G13" s="128">
        <f>-'Compte de résultat'!G47</f>
        <v>0</v>
      </c>
      <c r="H13" s="129">
        <f>-'Compte de résultat'!H47</f>
        <v>0</v>
      </c>
    </row>
    <row r="14" spans="2:8" x14ac:dyDescent="0.55000000000000004">
      <c r="B14" s="115" t="s">
        <v>146</v>
      </c>
      <c r="F14" s="130">
        <f>'Plan de financement'!F12-'Plan de financement'!F19</f>
        <v>0</v>
      </c>
      <c r="G14" s="130">
        <f>'Plan de financement'!G12-'Plan de financement'!G19</f>
        <v>0</v>
      </c>
      <c r="H14" s="130">
        <f>'Plan de financement'!H12-'Plan de financement'!H19</f>
        <v>0</v>
      </c>
    </row>
    <row r="15" spans="2:8" x14ac:dyDescent="0.55000000000000004">
      <c r="B15" s="115" t="s">
        <v>163</v>
      </c>
      <c r="F15" s="130">
        <f>'Compte de résultat'!F49</f>
        <v>0</v>
      </c>
      <c r="G15" s="130">
        <f>'Compte de résultat'!G49</f>
        <v>0</v>
      </c>
      <c r="H15" s="130">
        <f>'Compte de résultat'!H49</f>
        <v>0</v>
      </c>
    </row>
    <row r="16" spans="2:8" x14ac:dyDescent="0.55000000000000004">
      <c r="B16" s="92"/>
      <c r="F16" s="130"/>
      <c r="G16" s="130"/>
      <c r="H16" s="131"/>
    </row>
    <row r="17" spans="2:8" x14ac:dyDescent="0.55000000000000004">
      <c r="B17" s="93" t="s">
        <v>147</v>
      </c>
      <c r="C17" s="94"/>
      <c r="D17" s="94"/>
      <c r="E17" s="94"/>
      <c r="F17" s="132">
        <f>F12+F13-F14</f>
        <v>0</v>
      </c>
      <c r="G17" s="132">
        <f t="shared" ref="G17:H17" si="0">G12+G13-G14</f>
        <v>0</v>
      </c>
      <c r="H17" s="132">
        <f t="shared" si="0"/>
        <v>0</v>
      </c>
    </row>
    <row r="18" spans="2:8" x14ac:dyDescent="0.55000000000000004">
      <c r="B18" s="86" t="s">
        <v>149</v>
      </c>
      <c r="F18" s="128">
        <f>-SUM('Investissements - Financement'!C11:C23)</f>
        <v>0</v>
      </c>
      <c r="G18" s="128"/>
      <c r="H18" s="129"/>
    </row>
    <row r="19" spans="2:8" x14ac:dyDescent="0.55000000000000004">
      <c r="B19" s="116"/>
      <c r="F19" s="130"/>
      <c r="G19" s="130"/>
      <c r="H19" s="131"/>
    </row>
    <row r="20" spans="2:8" x14ac:dyDescent="0.55000000000000004">
      <c r="B20" s="93" t="s">
        <v>148</v>
      </c>
      <c r="C20" s="94"/>
      <c r="D20" s="94"/>
      <c r="E20" s="94"/>
      <c r="F20" s="132">
        <f>SUM(F18:F18)</f>
        <v>0</v>
      </c>
      <c r="G20" s="132">
        <f>SUM(G18:G18)</f>
        <v>0</v>
      </c>
      <c r="H20" s="133">
        <f>SUM(H18:H18)</f>
        <v>0</v>
      </c>
    </row>
    <row r="21" spans="2:8" x14ac:dyDescent="0.55000000000000004">
      <c r="B21" s="86" t="s">
        <v>150</v>
      </c>
      <c r="F21" s="136">
        <f>'Investissements - Financement'!C35+'Investissements - Financement'!C36</f>
        <v>0</v>
      </c>
      <c r="G21" s="128"/>
      <c r="H21" s="129"/>
    </row>
    <row r="22" spans="2:8" x14ac:dyDescent="0.55000000000000004">
      <c r="B22" s="116" t="s">
        <v>155</v>
      </c>
      <c r="F22" s="130">
        <f>'Investissements - Financement'!C37+'Investissements - Financement'!C38+'Investissements - Financement'!C39</f>
        <v>0</v>
      </c>
      <c r="G22" s="130"/>
      <c r="H22" s="131"/>
    </row>
    <row r="23" spans="2:8" x14ac:dyDescent="0.55000000000000004">
      <c r="B23" s="116" t="s">
        <v>43</v>
      </c>
      <c r="F23" s="130">
        <f>SUM(F77:Q77)</f>
        <v>0</v>
      </c>
      <c r="G23" s="130">
        <f>SUM(R77:AC77)</f>
        <v>0</v>
      </c>
      <c r="H23" s="131">
        <f>SUM(AD77:AO77)</f>
        <v>0</v>
      </c>
    </row>
    <row r="24" spans="2:8" x14ac:dyDescent="0.55000000000000004">
      <c r="B24" s="86"/>
      <c r="F24" s="128"/>
      <c r="G24" s="128"/>
      <c r="H24" s="129"/>
    </row>
    <row r="25" spans="2:8" x14ac:dyDescent="0.55000000000000004">
      <c r="B25" s="93" t="s">
        <v>151</v>
      </c>
      <c r="C25" s="94"/>
      <c r="D25" s="94"/>
      <c r="E25" s="94"/>
      <c r="F25" s="132">
        <f>SUM(F21:F23)</f>
        <v>0</v>
      </c>
      <c r="G25" s="132">
        <f>SUM(G21:G23)</f>
        <v>0</v>
      </c>
      <c r="H25" s="133">
        <f>SUM(H21:H23)</f>
        <v>0</v>
      </c>
    </row>
    <row r="26" spans="2:8" x14ac:dyDescent="0.55000000000000004">
      <c r="F26" s="134"/>
      <c r="G26" s="134"/>
      <c r="H26" s="134"/>
    </row>
    <row r="27" spans="2:8" x14ac:dyDescent="0.55000000000000004">
      <c r="B27" s="11" t="s">
        <v>152</v>
      </c>
      <c r="C27" s="11"/>
      <c r="D27" s="11"/>
      <c r="E27" s="11"/>
      <c r="F27" s="157">
        <v>0</v>
      </c>
      <c r="G27" s="157">
        <f>F28</f>
        <v>0</v>
      </c>
      <c r="H27" s="157">
        <f>G28</f>
        <v>0</v>
      </c>
    </row>
    <row r="28" spans="2:8" ht="18" thickBot="1" x14ac:dyDescent="0.6">
      <c r="B28" s="117" t="s">
        <v>153</v>
      </c>
      <c r="C28" s="117"/>
      <c r="D28" s="117"/>
      <c r="E28" s="117"/>
      <c r="F28" s="135">
        <f>F27+F17+F20+F25</f>
        <v>0</v>
      </c>
      <c r="G28" s="135">
        <f>G27+G17+G20+G25</f>
        <v>0</v>
      </c>
      <c r="H28" s="135">
        <f>H27+H17+H20+H25</f>
        <v>0</v>
      </c>
    </row>
    <row r="29" spans="2:8" ht="18" thickTop="1" x14ac:dyDescent="0.55000000000000004"/>
    <row r="32" spans="2:8" s="59" customFormat="1" ht="14.5" customHeight="1" x14ac:dyDescent="0.55000000000000004">
      <c r="B32" s="203" t="s">
        <v>154</v>
      </c>
      <c r="C32" s="203"/>
      <c r="D32" s="203"/>
      <c r="E32" s="203"/>
      <c r="F32" s="203"/>
      <c r="G32" s="203"/>
      <c r="H32" s="203"/>
    </row>
    <row r="33" spans="2:41" s="59" customFormat="1" ht="14.5" customHeight="1" x14ac:dyDescent="0.55000000000000004">
      <c r="B33" s="203"/>
      <c r="C33" s="203"/>
      <c r="D33" s="203"/>
      <c r="E33" s="203"/>
      <c r="F33" s="203"/>
      <c r="G33" s="203"/>
      <c r="H33" s="203"/>
    </row>
    <row r="35" spans="2:41" s="38" customFormat="1" outlineLevel="1" x14ac:dyDescent="0.55000000000000004">
      <c r="F35" s="38">
        <v>1</v>
      </c>
      <c r="G35" s="38">
        <v>2</v>
      </c>
      <c r="H35" s="38">
        <v>3</v>
      </c>
      <c r="I35" s="38">
        <v>4</v>
      </c>
      <c r="J35" s="38">
        <v>5</v>
      </c>
      <c r="K35" s="38">
        <v>6</v>
      </c>
      <c r="L35" s="38">
        <v>7</v>
      </c>
      <c r="M35" s="38">
        <v>8</v>
      </c>
      <c r="N35" s="38">
        <v>9</v>
      </c>
      <c r="O35" s="38">
        <v>10</v>
      </c>
      <c r="P35" s="38">
        <v>11</v>
      </c>
      <c r="Q35" s="38">
        <v>12</v>
      </c>
      <c r="R35" s="38">
        <v>13</v>
      </c>
      <c r="S35" s="38">
        <v>14</v>
      </c>
      <c r="T35" s="38">
        <v>15</v>
      </c>
      <c r="U35" s="38">
        <v>16</v>
      </c>
      <c r="V35" s="38">
        <v>17</v>
      </c>
      <c r="W35" s="38">
        <v>18</v>
      </c>
      <c r="X35" s="38">
        <v>19</v>
      </c>
      <c r="Y35" s="38">
        <v>20</v>
      </c>
      <c r="Z35" s="38">
        <v>21</v>
      </c>
      <c r="AA35" s="38">
        <v>22</v>
      </c>
      <c r="AB35" s="38">
        <v>23</v>
      </c>
      <c r="AC35" s="38">
        <v>24</v>
      </c>
      <c r="AD35" s="38">
        <v>25</v>
      </c>
      <c r="AE35" s="38">
        <v>26</v>
      </c>
      <c r="AF35" s="38">
        <v>27</v>
      </c>
      <c r="AG35" s="38">
        <v>28</v>
      </c>
      <c r="AH35" s="38">
        <v>29</v>
      </c>
      <c r="AI35" s="38">
        <v>30</v>
      </c>
      <c r="AJ35" s="38">
        <v>31</v>
      </c>
      <c r="AK35" s="38">
        <v>32</v>
      </c>
      <c r="AL35" s="38">
        <v>33</v>
      </c>
      <c r="AM35" s="38">
        <v>34</v>
      </c>
      <c r="AN35" s="38">
        <v>35</v>
      </c>
      <c r="AO35" s="38">
        <v>36</v>
      </c>
    </row>
    <row r="36" spans="2:41" outlineLevel="1" x14ac:dyDescent="0.55000000000000004">
      <c r="F36" s="38">
        <f>MONTH(1&amp;F38)</f>
        <v>1</v>
      </c>
      <c r="G36" s="38">
        <f>IF(F36+1&gt;12,1,F36+1)</f>
        <v>2</v>
      </c>
      <c r="H36" s="38">
        <f t="shared" ref="H36:N36" si="1">IF(G36+1&gt;12,1,G36+1)</f>
        <v>3</v>
      </c>
      <c r="I36" s="38">
        <f t="shared" si="1"/>
        <v>4</v>
      </c>
      <c r="J36" s="38">
        <f t="shared" si="1"/>
        <v>5</v>
      </c>
      <c r="K36" s="38">
        <f t="shared" si="1"/>
        <v>6</v>
      </c>
      <c r="L36" s="38">
        <f t="shared" si="1"/>
        <v>7</v>
      </c>
      <c r="M36" s="38">
        <f t="shared" si="1"/>
        <v>8</v>
      </c>
      <c r="N36" s="38">
        <f t="shared" si="1"/>
        <v>9</v>
      </c>
      <c r="O36" s="38">
        <f>IF(N36+1&gt;12,1,N36+1)</f>
        <v>10</v>
      </c>
      <c r="P36" s="38">
        <f>IF(O36+1&gt;12,1,O36+1)</f>
        <v>11</v>
      </c>
      <c r="Q36" s="38">
        <f>IF(P36+1&gt;12,1,P36+1)</f>
        <v>12</v>
      </c>
      <c r="R36" s="38">
        <f t="shared" ref="R36:AO36" si="2">IF(Q36+1&gt;12,1,Q36+1)</f>
        <v>1</v>
      </c>
      <c r="S36" s="38">
        <f t="shared" si="2"/>
        <v>2</v>
      </c>
      <c r="T36" s="38">
        <f t="shared" si="2"/>
        <v>3</v>
      </c>
      <c r="U36" s="38">
        <f t="shared" si="2"/>
        <v>4</v>
      </c>
      <c r="V36" s="38">
        <f t="shared" si="2"/>
        <v>5</v>
      </c>
      <c r="W36" s="38">
        <f t="shared" si="2"/>
        <v>6</v>
      </c>
      <c r="X36" s="38">
        <f t="shared" si="2"/>
        <v>7</v>
      </c>
      <c r="Y36" s="38">
        <f t="shared" si="2"/>
        <v>8</v>
      </c>
      <c r="Z36" s="38">
        <f t="shared" si="2"/>
        <v>9</v>
      </c>
      <c r="AA36" s="38">
        <f t="shared" si="2"/>
        <v>10</v>
      </c>
      <c r="AB36" s="38">
        <f t="shared" si="2"/>
        <v>11</v>
      </c>
      <c r="AC36" s="38">
        <f t="shared" si="2"/>
        <v>12</v>
      </c>
      <c r="AD36" s="38">
        <f t="shared" si="2"/>
        <v>1</v>
      </c>
      <c r="AE36" s="38">
        <f t="shared" si="2"/>
        <v>2</v>
      </c>
      <c r="AF36" s="38">
        <f t="shared" si="2"/>
        <v>3</v>
      </c>
      <c r="AG36" s="38">
        <f t="shared" si="2"/>
        <v>4</v>
      </c>
      <c r="AH36" s="38">
        <f t="shared" si="2"/>
        <v>5</v>
      </c>
      <c r="AI36" s="38">
        <f t="shared" si="2"/>
        <v>6</v>
      </c>
      <c r="AJ36" s="38">
        <f t="shared" si="2"/>
        <v>7</v>
      </c>
      <c r="AK36" s="38">
        <f t="shared" si="2"/>
        <v>8</v>
      </c>
      <c r="AL36" s="38">
        <f t="shared" si="2"/>
        <v>9</v>
      </c>
      <c r="AM36" s="38">
        <f t="shared" si="2"/>
        <v>10</v>
      </c>
      <c r="AN36" s="38">
        <f t="shared" si="2"/>
        <v>11</v>
      </c>
      <c r="AO36" s="38">
        <f t="shared" si="2"/>
        <v>12</v>
      </c>
    </row>
    <row r="37" spans="2:41" x14ac:dyDescent="0.55000000000000004">
      <c r="F37" s="196" t="s">
        <v>8</v>
      </c>
      <c r="G37" s="196"/>
      <c r="H37" s="196"/>
      <c r="I37" s="196"/>
      <c r="J37" s="196"/>
      <c r="K37" s="196"/>
      <c r="L37" s="196"/>
      <c r="M37" s="196"/>
      <c r="N37" s="196"/>
      <c r="O37" s="196"/>
      <c r="P37" s="196"/>
      <c r="Q37" s="196"/>
      <c r="R37" s="196" t="s">
        <v>9</v>
      </c>
      <c r="S37" s="196"/>
      <c r="T37" s="196"/>
      <c r="U37" s="196"/>
      <c r="V37" s="196"/>
      <c r="W37" s="196"/>
      <c r="X37" s="196"/>
      <c r="Y37" s="196"/>
      <c r="Z37" s="196"/>
      <c r="AA37" s="196"/>
      <c r="AB37" s="196"/>
      <c r="AC37" s="196"/>
      <c r="AD37" s="196" t="s">
        <v>10</v>
      </c>
      <c r="AE37" s="196"/>
      <c r="AF37" s="196"/>
      <c r="AG37" s="196"/>
      <c r="AH37" s="196"/>
      <c r="AI37" s="196"/>
      <c r="AJ37" s="196"/>
      <c r="AK37" s="196"/>
      <c r="AL37" s="196"/>
      <c r="AM37" s="196"/>
      <c r="AN37" s="196"/>
      <c r="AO37" s="196"/>
    </row>
    <row r="38" spans="2:41" x14ac:dyDescent="0.55000000000000004">
      <c r="D38" s="4"/>
      <c r="F38" s="105" t="str">
        <f>IF('Données du projet'!$C$19="","",'Données du projet'!$C$19)</f>
        <v/>
      </c>
      <c r="G38" s="105" t="str">
        <f>IF(F38="","",TEXT("1/"&amp;G36&amp;"/1900","mmmm"))</f>
        <v/>
      </c>
      <c r="H38" s="105" t="str">
        <f t="shared" ref="H38:AO38" si="3">IF(G38="","",TEXT("1/"&amp;H36&amp;"/1900","mmmm"))</f>
        <v/>
      </c>
      <c r="I38" s="105" t="str">
        <f t="shared" si="3"/>
        <v/>
      </c>
      <c r="J38" s="105" t="str">
        <f t="shared" si="3"/>
        <v/>
      </c>
      <c r="K38" s="105" t="str">
        <f t="shared" si="3"/>
        <v/>
      </c>
      <c r="L38" s="105" t="str">
        <f t="shared" si="3"/>
        <v/>
      </c>
      <c r="M38" s="105" t="str">
        <f t="shared" si="3"/>
        <v/>
      </c>
      <c r="N38" s="105" t="str">
        <f t="shared" si="3"/>
        <v/>
      </c>
      <c r="O38" s="105" t="str">
        <f t="shared" si="3"/>
        <v/>
      </c>
      <c r="P38" s="105" t="str">
        <f t="shared" si="3"/>
        <v/>
      </c>
      <c r="Q38" s="105" t="str">
        <f t="shared" si="3"/>
        <v/>
      </c>
      <c r="R38" s="105" t="str">
        <f t="shared" si="3"/>
        <v/>
      </c>
      <c r="S38" s="105" t="str">
        <f t="shared" si="3"/>
        <v/>
      </c>
      <c r="T38" s="105" t="str">
        <f t="shared" si="3"/>
        <v/>
      </c>
      <c r="U38" s="105" t="str">
        <f t="shared" si="3"/>
        <v/>
      </c>
      <c r="V38" s="105" t="str">
        <f t="shared" si="3"/>
        <v/>
      </c>
      <c r="W38" s="105" t="str">
        <f t="shared" si="3"/>
        <v/>
      </c>
      <c r="X38" s="105" t="str">
        <f t="shared" si="3"/>
        <v/>
      </c>
      <c r="Y38" s="105" t="str">
        <f t="shared" si="3"/>
        <v/>
      </c>
      <c r="Z38" s="105" t="str">
        <f t="shared" si="3"/>
        <v/>
      </c>
      <c r="AA38" s="105" t="str">
        <f t="shared" si="3"/>
        <v/>
      </c>
      <c r="AB38" s="105" t="str">
        <f t="shared" si="3"/>
        <v/>
      </c>
      <c r="AC38" s="105" t="str">
        <f t="shared" si="3"/>
        <v/>
      </c>
      <c r="AD38" s="105" t="str">
        <f t="shared" si="3"/>
        <v/>
      </c>
      <c r="AE38" s="105" t="str">
        <f t="shared" si="3"/>
        <v/>
      </c>
      <c r="AF38" s="105" t="str">
        <f t="shared" si="3"/>
        <v/>
      </c>
      <c r="AG38" s="105" t="str">
        <f t="shared" si="3"/>
        <v/>
      </c>
      <c r="AH38" s="105" t="str">
        <f t="shared" si="3"/>
        <v/>
      </c>
      <c r="AI38" s="105" t="str">
        <f t="shared" si="3"/>
        <v/>
      </c>
      <c r="AJ38" s="105" t="str">
        <f t="shared" si="3"/>
        <v/>
      </c>
      <c r="AK38" s="105" t="str">
        <f t="shared" si="3"/>
        <v/>
      </c>
      <c r="AL38" s="105" t="str">
        <f t="shared" si="3"/>
        <v/>
      </c>
      <c r="AM38" s="105" t="str">
        <f t="shared" si="3"/>
        <v/>
      </c>
      <c r="AN38" s="105" t="str">
        <f t="shared" si="3"/>
        <v/>
      </c>
      <c r="AO38" s="105" t="str">
        <f t="shared" si="3"/>
        <v/>
      </c>
    </row>
    <row r="39" spans="2:41" x14ac:dyDescent="0.55000000000000004">
      <c r="B39" s="83" t="s">
        <v>40</v>
      </c>
      <c r="C39" s="84"/>
      <c r="D39" s="84"/>
      <c r="E39" s="118"/>
      <c r="F39" s="106">
        <f>'Compte de résultat'!F62</f>
        <v>0</v>
      </c>
      <c r="G39" s="106">
        <f>'Compte de résultat'!G62</f>
        <v>0</v>
      </c>
      <c r="H39" s="106">
        <f>'Compte de résultat'!H62</f>
        <v>0</v>
      </c>
      <c r="I39" s="106">
        <f>'Compte de résultat'!I62</f>
        <v>0</v>
      </c>
      <c r="J39" s="106">
        <f>'Compte de résultat'!J62</f>
        <v>0</v>
      </c>
      <c r="K39" s="106">
        <f>'Compte de résultat'!K62</f>
        <v>0</v>
      </c>
      <c r="L39" s="106">
        <f>'Compte de résultat'!L62</f>
        <v>0</v>
      </c>
      <c r="M39" s="106">
        <f>'Compte de résultat'!M62</f>
        <v>0</v>
      </c>
      <c r="N39" s="106">
        <f>'Compte de résultat'!N62</f>
        <v>0</v>
      </c>
      <c r="O39" s="106">
        <f>'Compte de résultat'!O62</f>
        <v>0</v>
      </c>
      <c r="P39" s="106">
        <f>'Compte de résultat'!P62</f>
        <v>0</v>
      </c>
      <c r="Q39" s="106">
        <f>'Compte de résultat'!Q62</f>
        <v>0</v>
      </c>
      <c r="R39" s="106">
        <f>'Compte de résultat'!R62</f>
        <v>0</v>
      </c>
      <c r="S39" s="106">
        <f>'Compte de résultat'!S62</f>
        <v>0</v>
      </c>
      <c r="T39" s="106">
        <f>'Compte de résultat'!T62</f>
        <v>0</v>
      </c>
      <c r="U39" s="106">
        <f>'Compte de résultat'!U62</f>
        <v>0</v>
      </c>
      <c r="V39" s="106">
        <f>'Compte de résultat'!V62</f>
        <v>0</v>
      </c>
      <c r="W39" s="106">
        <f>'Compte de résultat'!W62</f>
        <v>0</v>
      </c>
      <c r="X39" s="106">
        <f>'Compte de résultat'!X62</f>
        <v>0</v>
      </c>
      <c r="Y39" s="106">
        <f>'Compte de résultat'!Y62</f>
        <v>0</v>
      </c>
      <c r="Z39" s="106">
        <f>'Compte de résultat'!Z62</f>
        <v>0</v>
      </c>
      <c r="AA39" s="106">
        <f>'Compte de résultat'!AA62</f>
        <v>0</v>
      </c>
      <c r="AB39" s="106">
        <f>'Compte de résultat'!AB62</f>
        <v>0</v>
      </c>
      <c r="AC39" s="106">
        <f>'Compte de résultat'!AC62</f>
        <v>0</v>
      </c>
      <c r="AD39" s="106">
        <f>'Compte de résultat'!AD62</f>
        <v>0</v>
      </c>
      <c r="AE39" s="106">
        <f>'Compte de résultat'!AE62</f>
        <v>0</v>
      </c>
      <c r="AF39" s="106">
        <f>'Compte de résultat'!AF62</f>
        <v>0</v>
      </c>
      <c r="AG39" s="106">
        <f>'Compte de résultat'!AG62</f>
        <v>0</v>
      </c>
      <c r="AH39" s="106">
        <f>'Compte de résultat'!AH62</f>
        <v>0</v>
      </c>
      <c r="AI39" s="106">
        <f>'Compte de résultat'!AI62</f>
        <v>0</v>
      </c>
      <c r="AJ39" s="106">
        <f>'Compte de résultat'!AJ62</f>
        <v>0</v>
      </c>
      <c r="AK39" s="106">
        <f>'Compte de résultat'!AK62</f>
        <v>0</v>
      </c>
      <c r="AL39" s="106">
        <f>'Compte de résultat'!AL62</f>
        <v>0</v>
      </c>
      <c r="AM39" s="106">
        <f>'Compte de résultat'!AM62</f>
        <v>0</v>
      </c>
      <c r="AN39" s="106">
        <f>'Compte de résultat'!AN62</f>
        <v>0</v>
      </c>
      <c r="AO39" s="107">
        <f>'Compte de résultat'!AO62</f>
        <v>0</v>
      </c>
    </row>
    <row r="40" spans="2:41" x14ac:dyDescent="0.55000000000000004">
      <c r="B40" s="86" t="s">
        <v>156</v>
      </c>
      <c r="E40" s="119"/>
      <c r="F40" s="90">
        <f>'Investissements - Financement'!C35+'Investissements - Financement'!C36</f>
        <v>0</v>
      </c>
      <c r="G40" s="90">
        <v>0</v>
      </c>
      <c r="H40" s="90">
        <v>0</v>
      </c>
      <c r="I40" s="90">
        <v>0</v>
      </c>
      <c r="J40" s="90">
        <v>0</v>
      </c>
      <c r="K40" s="90">
        <v>0</v>
      </c>
      <c r="L40" s="90">
        <v>0</v>
      </c>
      <c r="M40" s="90">
        <v>0</v>
      </c>
      <c r="N40" s="90">
        <v>0</v>
      </c>
      <c r="O40" s="90">
        <v>0</v>
      </c>
      <c r="P40" s="90">
        <v>0</v>
      </c>
      <c r="Q40" s="90">
        <v>0</v>
      </c>
      <c r="R40" s="90">
        <v>0</v>
      </c>
      <c r="S40" s="90">
        <v>0</v>
      </c>
      <c r="T40" s="90">
        <v>0</v>
      </c>
      <c r="U40" s="90">
        <v>0</v>
      </c>
      <c r="V40" s="90">
        <v>0</v>
      </c>
      <c r="W40" s="90">
        <v>0</v>
      </c>
      <c r="X40" s="90">
        <v>0</v>
      </c>
      <c r="Y40" s="90">
        <v>0</v>
      </c>
      <c r="Z40" s="90">
        <v>0</v>
      </c>
      <c r="AA40" s="90">
        <v>0</v>
      </c>
      <c r="AB40" s="90">
        <v>0</v>
      </c>
      <c r="AC40" s="90">
        <v>0</v>
      </c>
      <c r="AD40" s="90">
        <v>0</v>
      </c>
      <c r="AE40" s="90">
        <v>0</v>
      </c>
      <c r="AF40" s="90">
        <v>0</v>
      </c>
      <c r="AG40" s="90">
        <v>0</v>
      </c>
      <c r="AH40" s="90">
        <v>0</v>
      </c>
      <c r="AI40" s="90">
        <v>0</v>
      </c>
      <c r="AJ40" s="90">
        <v>0</v>
      </c>
      <c r="AK40" s="90">
        <v>0</v>
      </c>
      <c r="AL40" s="90">
        <v>0</v>
      </c>
      <c r="AM40" s="90">
        <v>0</v>
      </c>
      <c r="AN40" s="90">
        <v>0</v>
      </c>
      <c r="AO40" s="91">
        <v>0</v>
      </c>
    </row>
    <row r="41" spans="2:41" x14ac:dyDescent="0.55000000000000004">
      <c r="B41" s="86" t="s">
        <v>155</v>
      </c>
      <c r="E41" s="119"/>
      <c r="F41" s="90">
        <f>'Investissements - Financement'!C37+'Investissements - Financement'!C38+'Investissements - Financement'!C39</f>
        <v>0</v>
      </c>
      <c r="G41" s="90">
        <v>0</v>
      </c>
      <c r="H41" s="90">
        <v>0</v>
      </c>
      <c r="I41" s="90">
        <v>0</v>
      </c>
      <c r="J41" s="90">
        <v>0</v>
      </c>
      <c r="K41" s="90">
        <v>0</v>
      </c>
      <c r="L41" s="90">
        <v>0</v>
      </c>
      <c r="M41" s="90">
        <v>0</v>
      </c>
      <c r="N41" s="90">
        <v>0</v>
      </c>
      <c r="O41" s="90">
        <v>0</v>
      </c>
      <c r="P41" s="90">
        <v>0</v>
      </c>
      <c r="Q41" s="90">
        <v>0</v>
      </c>
      <c r="R41" s="90">
        <v>0</v>
      </c>
      <c r="S41" s="90">
        <v>0</v>
      </c>
      <c r="T41" s="90">
        <v>0</v>
      </c>
      <c r="U41" s="90">
        <v>0</v>
      </c>
      <c r="V41" s="90">
        <v>0</v>
      </c>
      <c r="W41" s="90">
        <v>0</v>
      </c>
      <c r="X41" s="90">
        <v>0</v>
      </c>
      <c r="Y41" s="90">
        <v>0</v>
      </c>
      <c r="Z41" s="90">
        <v>0</v>
      </c>
      <c r="AA41" s="90">
        <v>0</v>
      </c>
      <c r="AB41" s="90">
        <v>0</v>
      </c>
      <c r="AC41" s="90">
        <v>0</v>
      </c>
      <c r="AD41" s="90">
        <v>0</v>
      </c>
      <c r="AE41" s="90">
        <v>0</v>
      </c>
      <c r="AF41" s="90">
        <v>0</v>
      </c>
      <c r="AG41" s="90">
        <v>0</v>
      </c>
      <c r="AH41" s="90">
        <v>0</v>
      </c>
      <c r="AI41" s="90">
        <v>0</v>
      </c>
      <c r="AJ41" s="90">
        <v>0</v>
      </c>
      <c r="AK41" s="90">
        <v>0</v>
      </c>
      <c r="AL41" s="90">
        <v>0</v>
      </c>
      <c r="AM41" s="90">
        <v>0</v>
      </c>
      <c r="AN41" s="90">
        <v>0</v>
      </c>
      <c r="AO41" s="91">
        <v>0</v>
      </c>
    </row>
    <row r="42" spans="2:41" x14ac:dyDescent="0.55000000000000004">
      <c r="B42" s="86" t="s">
        <v>157</v>
      </c>
      <c r="E42" s="119"/>
      <c r="F42" s="90">
        <f>'Investissements - Financement'!C40+'Investissements - Financement'!C41</f>
        <v>0</v>
      </c>
      <c r="G42" s="90">
        <v>0</v>
      </c>
      <c r="H42" s="90">
        <v>0</v>
      </c>
      <c r="I42" s="90">
        <v>0</v>
      </c>
      <c r="J42" s="90">
        <v>0</v>
      </c>
      <c r="K42" s="90">
        <v>0</v>
      </c>
      <c r="L42" s="90">
        <v>0</v>
      </c>
      <c r="M42" s="90">
        <v>0</v>
      </c>
      <c r="N42" s="90">
        <v>0</v>
      </c>
      <c r="O42" s="90">
        <v>0</v>
      </c>
      <c r="P42" s="90">
        <v>0</v>
      </c>
      <c r="Q42" s="90">
        <v>0</v>
      </c>
      <c r="R42" s="90">
        <v>0</v>
      </c>
      <c r="S42" s="90">
        <v>0</v>
      </c>
      <c r="T42" s="90">
        <v>0</v>
      </c>
      <c r="U42" s="90">
        <v>0</v>
      </c>
      <c r="V42" s="90">
        <v>0</v>
      </c>
      <c r="W42" s="90">
        <v>0</v>
      </c>
      <c r="X42" s="90">
        <v>0</v>
      </c>
      <c r="Y42" s="90">
        <v>0</v>
      </c>
      <c r="Z42" s="90">
        <v>0</v>
      </c>
      <c r="AA42" s="90">
        <v>0</v>
      </c>
      <c r="AB42" s="90">
        <v>0</v>
      </c>
      <c r="AC42" s="90">
        <v>0</v>
      </c>
      <c r="AD42" s="90">
        <v>0</v>
      </c>
      <c r="AE42" s="90">
        <v>0</v>
      </c>
      <c r="AF42" s="90">
        <v>0</v>
      </c>
      <c r="AG42" s="90">
        <v>0</v>
      </c>
      <c r="AH42" s="90">
        <v>0</v>
      </c>
      <c r="AI42" s="90">
        <v>0</v>
      </c>
      <c r="AJ42" s="90">
        <v>0</v>
      </c>
      <c r="AK42" s="90">
        <v>0</v>
      </c>
      <c r="AL42" s="90">
        <v>0</v>
      </c>
      <c r="AM42" s="90">
        <v>0</v>
      </c>
      <c r="AN42" s="90">
        <v>0</v>
      </c>
      <c r="AO42" s="91">
        <v>0</v>
      </c>
    </row>
    <row r="43" spans="2:41" x14ac:dyDescent="0.55000000000000004">
      <c r="B43" s="92"/>
      <c r="E43" s="119"/>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0"/>
      <c r="AG43" s="90"/>
      <c r="AH43" s="90"/>
      <c r="AI43" s="90"/>
      <c r="AJ43" s="90"/>
      <c r="AK43" s="90"/>
      <c r="AL43" s="90"/>
      <c r="AM43" s="90"/>
      <c r="AN43" s="90"/>
      <c r="AO43" s="91"/>
    </row>
    <row r="44" spans="2:41" x14ac:dyDescent="0.55000000000000004">
      <c r="B44" s="93" t="s">
        <v>158</v>
      </c>
      <c r="C44" s="94"/>
      <c r="D44" s="94"/>
      <c r="E44" s="120"/>
      <c r="F44" s="108">
        <f t="shared" ref="F44:AO44" si="4">SUM(F39:F42)</f>
        <v>0</v>
      </c>
      <c r="G44" s="108">
        <f t="shared" si="4"/>
        <v>0</v>
      </c>
      <c r="H44" s="108">
        <f t="shared" si="4"/>
        <v>0</v>
      </c>
      <c r="I44" s="108">
        <f t="shared" si="4"/>
        <v>0</v>
      </c>
      <c r="J44" s="108">
        <f t="shared" si="4"/>
        <v>0</v>
      </c>
      <c r="K44" s="108">
        <f t="shared" si="4"/>
        <v>0</v>
      </c>
      <c r="L44" s="108">
        <f t="shared" si="4"/>
        <v>0</v>
      </c>
      <c r="M44" s="108">
        <f t="shared" si="4"/>
        <v>0</v>
      </c>
      <c r="N44" s="108">
        <f t="shared" si="4"/>
        <v>0</v>
      </c>
      <c r="O44" s="108">
        <f t="shared" si="4"/>
        <v>0</v>
      </c>
      <c r="P44" s="108">
        <f t="shared" si="4"/>
        <v>0</v>
      </c>
      <c r="Q44" s="108">
        <f t="shared" si="4"/>
        <v>0</v>
      </c>
      <c r="R44" s="108">
        <f t="shared" si="4"/>
        <v>0</v>
      </c>
      <c r="S44" s="108">
        <f t="shared" si="4"/>
        <v>0</v>
      </c>
      <c r="T44" s="108">
        <f t="shared" si="4"/>
        <v>0</v>
      </c>
      <c r="U44" s="108">
        <f t="shared" si="4"/>
        <v>0</v>
      </c>
      <c r="V44" s="108">
        <f t="shared" si="4"/>
        <v>0</v>
      </c>
      <c r="W44" s="108">
        <f t="shared" si="4"/>
        <v>0</v>
      </c>
      <c r="X44" s="108">
        <f t="shared" si="4"/>
        <v>0</v>
      </c>
      <c r="Y44" s="108">
        <f t="shared" si="4"/>
        <v>0</v>
      </c>
      <c r="Z44" s="108">
        <f t="shared" si="4"/>
        <v>0</v>
      </c>
      <c r="AA44" s="108">
        <f t="shared" si="4"/>
        <v>0</v>
      </c>
      <c r="AB44" s="108">
        <f t="shared" si="4"/>
        <v>0</v>
      </c>
      <c r="AC44" s="108">
        <f t="shared" si="4"/>
        <v>0</v>
      </c>
      <c r="AD44" s="108">
        <f t="shared" si="4"/>
        <v>0</v>
      </c>
      <c r="AE44" s="108">
        <f t="shared" si="4"/>
        <v>0</v>
      </c>
      <c r="AF44" s="108">
        <f t="shared" si="4"/>
        <v>0</v>
      </c>
      <c r="AG44" s="108">
        <f t="shared" si="4"/>
        <v>0</v>
      </c>
      <c r="AH44" s="108">
        <f t="shared" si="4"/>
        <v>0</v>
      </c>
      <c r="AI44" s="108">
        <f t="shared" si="4"/>
        <v>0</v>
      </c>
      <c r="AJ44" s="108">
        <f t="shared" si="4"/>
        <v>0</v>
      </c>
      <c r="AK44" s="108">
        <f t="shared" si="4"/>
        <v>0</v>
      </c>
      <c r="AL44" s="108">
        <f t="shared" si="4"/>
        <v>0</v>
      </c>
      <c r="AM44" s="108">
        <f t="shared" si="4"/>
        <v>0</v>
      </c>
      <c r="AN44" s="108">
        <f t="shared" si="4"/>
        <v>0</v>
      </c>
      <c r="AO44" s="109">
        <f t="shared" si="4"/>
        <v>0</v>
      </c>
    </row>
    <row r="45" spans="2:41" x14ac:dyDescent="0.55000000000000004">
      <c r="B45" s="86" t="s">
        <v>176</v>
      </c>
      <c r="E45" s="119"/>
      <c r="F45" s="87">
        <f>-SUM('Investissements - Financement'!C11:C23)</f>
        <v>0</v>
      </c>
      <c r="G45" s="87">
        <v>0</v>
      </c>
      <c r="H45" s="87">
        <v>0</v>
      </c>
      <c r="I45" s="87">
        <v>0</v>
      </c>
      <c r="J45" s="87">
        <v>0</v>
      </c>
      <c r="K45" s="87">
        <v>0</v>
      </c>
      <c r="L45" s="87">
        <v>0</v>
      </c>
      <c r="M45" s="87">
        <v>0</v>
      </c>
      <c r="N45" s="87">
        <v>0</v>
      </c>
      <c r="O45" s="87">
        <v>0</v>
      </c>
      <c r="P45" s="87">
        <v>0</v>
      </c>
      <c r="Q45" s="87">
        <v>0</v>
      </c>
      <c r="R45" s="87">
        <v>0</v>
      </c>
      <c r="S45" s="87">
        <v>0</v>
      </c>
      <c r="T45" s="87">
        <v>0</v>
      </c>
      <c r="U45" s="87">
        <v>0</v>
      </c>
      <c r="V45" s="87">
        <v>0</v>
      </c>
      <c r="W45" s="87">
        <v>0</v>
      </c>
      <c r="X45" s="87">
        <v>0</v>
      </c>
      <c r="Y45" s="87">
        <v>0</v>
      </c>
      <c r="Z45" s="87">
        <v>0</v>
      </c>
      <c r="AA45" s="87">
        <v>0</v>
      </c>
      <c r="AB45" s="87">
        <v>0</v>
      </c>
      <c r="AC45" s="87">
        <v>0</v>
      </c>
      <c r="AD45" s="87">
        <v>0</v>
      </c>
      <c r="AE45" s="87">
        <v>0</v>
      </c>
      <c r="AF45" s="87">
        <v>0</v>
      </c>
      <c r="AG45" s="87">
        <v>0</v>
      </c>
      <c r="AH45" s="87">
        <v>0</v>
      </c>
      <c r="AI45" s="87">
        <v>0</v>
      </c>
      <c r="AJ45" s="87">
        <v>0</v>
      </c>
      <c r="AK45" s="87">
        <v>0</v>
      </c>
      <c r="AL45" s="87">
        <v>0</v>
      </c>
      <c r="AM45" s="87">
        <v>0</v>
      </c>
      <c r="AN45" s="87">
        <v>0</v>
      </c>
      <c r="AO45" s="88">
        <v>0</v>
      </c>
    </row>
    <row r="46" spans="2:41" x14ac:dyDescent="0.55000000000000004">
      <c r="B46" s="86" t="s">
        <v>159</v>
      </c>
      <c r="E46" s="119"/>
      <c r="F46" s="87">
        <f>'Compte de résultat'!F63</f>
        <v>0</v>
      </c>
      <c r="G46" s="87">
        <f>'Compte de résultat'!G63</f>
        <v>0</v>
      </c>
      <c r="H46" s="87">
        <f>'Compte de résultat'!H63</f>
        <v>0</v>
      </c>
      <c r="I46" s="87">
        <f>'Compte de résultat'!I63</f>
        <v>0</v>
      </c>
      <c r="J46" s="87">
        <f>'Compte de résultat'!J63</f>
        <v>0</v>
      </c>
      <c r="K46" s="87">
        <f>'Compte de résultat'!K63</f>
        <v>0</v>
      </c>
      <c r="L46" s="87">
        <f>'Compte de résultat'!L63</f>
        <v>0</v>
      </c>
      <c r="M46" s="87">
        <f>'Compte de résultat'!M63</f>
        <v>0</v>
      </c>
      <c r="N46" s="87">
        <f>'Compte de résultat'!N63</f>
        <v>0</v>
      </c>
      <c r="O46" s="87">
        <f>'Compte de résultat'!O63</f>
        <v>0</v>
      </c>
      <c r="P46" s="87">
        <f>'Compte de résultat'!P63</f>
        <v>0</v>
      </c>
      <c r="Q46" s="87">
        <f>'Compte de résultat'!Q63</f>
        <v>0</v>
      </c>
      <c r="R46" s="87">
        <f>'Compte de résultat'!R63</f>
        <v>0</v>
      </c>
      <c r="S46" s="87">
        <f>'Compte de résultat'!S63</f>
        <v>0</v>
      </c>
      <c r="T46" s="87">
        <f>'Compte de résultat'!T63</f>
        <v>0</v>
      </c>
      <c r="U46" s="87">
        <f>'Compte de résultat'!U63</f>
        <v>0</v>
      </c>
      <c r="V46" s="87">
        <f>'Compte de résultat'!V63</f>
        <v>0</v>
      </c>
      <c r="W46" s="87">
        <f>'Compte de résultat'!W63</f>
        <v>0</v>
      </c>
      <c r="X46" s="87">
        <f>'Compte de résultat'!X63</f>
        <v>0</v>
      </c>
      <c r="Y46" s="87">
        <f>'Compte de résultat'!Y63</f>
        <v>0</v>
      </c>
      <c r="Z46" s="87">
        <f>'Compte de résultat'!Z63</f>
        <v>0</v>
      </c>
      <c r="AA46" s="87">
        <f>'Compte de résultat'!AA63</f>
        <v>0</v>
      </c>
      <c r="AB46" s="87">
        <f>'Compte de résultat'!AB63</f>
        <v>0</v>
      </c>
      <c r="AC46" s="87">
        <f>'Compte de résultat'!AC63</f>
        <v>0</v>
      </c>
      <c r="AD46" s="87">
        <f>'Compte de résultat'!AD63</f>
        <v>0</v>
      </c>
      <c r="AE46" s="87">
        <f>'Compte de résultat'!AE63</f>
        <v>0</v>
      </c>
      <c r="AF46" s="87">
        <f>'Compte de résultat'!AF63</f>
        <v>0</v>
      </c>
      <c r="AG46" s="87">
        <f>'Compte de résultat'!AG63</f>
        <v>0</v>
      </c>
      <c r="AH46" s="87">
        <f>'Compte de résultat'!AH63</f>
        <v>0</v>
      </c>
      <c r="AI46" s="87">
        <f>'Compte de résultat'!AI63</f>
        <v>0</v>
      </c>
      <c r="AJ46" s="87">
        <f>'Compte de résultat'!AJ63</f>
        <v>0</v>
      </c>
      <c r="AK46" s="87">
        <f>'Compte de résultat'!AK63</f>
        <v>0</v>
      </c>
      <c r="AL46" s="87">
        <f>'Compte de résultat'!AL63</f>
        <v>0</v>
      </c>
      <c r="AM46" s="87">
        <f>'Compte de résultat'!AM63</f>
        <v>0</v>
      </c>
      <c r="AN46" s="87">
        <f>'Compte de résultat'!AN63</f>
        <v>0</v>
      </c>
      <c r="AO46" s="88">
        <f>'Compte de résultat'!AO63</f>
        <v>0</v>
      </c>
    </row>
    <row r="47" spans="2:41" x14ac:dyDescent="0.55000000000000004">
      <c r="B47" s="86" t="s">
        <v>160</v>
      </c>
      <c r="E47" s="119"/>
      <c r="F47" s="87">
        <f t="shared" ref="F47:AO47" si="5">SUM(F48:F67)</f>
        <v>0</v>
      </c>
      <c r="G47" s="87">
        <f t="shared" si="5"/>
        <v>0</v>
      </c>
      <c r="H47" s="87">
        <f t="shared" si="5"/>
        <v>0</v>
      </c>
      <c r="I47" s="87">
        <f t="shared" si="5"/>
        <v>0</v>
      </c>
      <c r="J47" s="87">
        <f t="shared" si="5"/>
        <v>0</v>
      </c>
      <c r="K47" s="87">
        <f t="shared" si="5"/>
        <v>0</v>
      </c>
      <c r="L47" s="87">
        <f t="shared" si="5"/>
        <v>0</v>
      </c>
      <c r="M47" s="87">
        <f t="shared" si="5"/>
        <v>0</v>
      </c>
      <c r="N47" s="87">
        <f t="shared" si="5"/>
        <v>0</v>
      </c>
      <c r="O47" s="87">
        <f t="shared" si="5"/>
        <v>0</v>
      </c>
      <c r="P47" s="87">
        <f t="shared" si="5"/>
        <v>0</v>
      </c>
      <c r="Q47" s="87">
        <f t="shared" si="5"/>
        <v>0</v>
      </c>
      <c r="R47" s="87">
        <f t="shared" si="5"/>
        <v>0</v>
      </c>
      <c r="S47" s="87">
        <f t="shared" si="5"/>
        <v>0</v>
      </c>
      <c r="T47" s="87">
        <f t="shared" si="5"/>
        <v>0</v>
      </c>
      <c r="U47" s="87">
        <f t="shared" si="5"/>
        <v>0</v>
      </c>
      <c r="V47" s="87">
        <f t="shared" si="5"/>
        <v>0</v>
      </c>
      <c r="W47" s="87">
        <f t="shared" si="5"/>
        <v>0</v>
      </c>
      <c r="X47" s="87">
        <f t="shared" si="5"/>
        <v>0</v>
      </c>
      <c r="Y47" s="87">
        <f t="shared" si="5"/>
        <v>0</v>
      </c>
      <c r="Z47" s="87">
        <f t="shared" si="5"/>
        <v>0</v>
      </c>
      <c r="AA47" s="87">
        <f t="shared" si="5"/>
        <v>0</v>
      </c>
      <c r="AB47" s="87">
        <f t="shared" si="5"/>
        <v>0</v>
      </c>
      <c r="AC47" s="87">
        <f t="shared" si="5"/>
        <v>0</v>
      </c>
      <c r="AD47" s="87">
        <f t="shared" si="5"/>
        <v>0</v>
      </c>
      <c r="AE47" s="87">
        <f t="shared" si="5"/>
        <v>0</v>
      </c>
      <c r="AF47" s="87">
        <f t="shared" si="5"/>
        <v>0</v>
      </c>
      <c r="AG47" s="87">
        <f t="shared" si="5"/>
        <v>0</v>
      </c>
      <c r="AH47" s="87">
        <f t="shared" si="5"/>
        <v>0</v>
      </c>
      <c r="AI47" s="87">
        <f t="shared" si="5"/>
        <v>0</v>
      </c>
      <c r="AJ47" s="87">
        <f t="shared" si="5"/>
        <v>0</v>
      </c>
      <c r="AK47" s="87">
        <f t="shared" si="5"/>
        <v>0</v>
      </c>
      <c r="AL47" s="87">
        <f t="shared" si="5"/>
        <v>0</v>
      </c>
      <c r="AM47" s="87">
        <f t="shared" si="5"/>
        <v>0</v>
      </c>
      <c r="AN47" s="87">
        <f t="shared" si="5"/>
        <v>0</v>
      </c>
      <c r="AO47" s="88">
        <f t="shared" si="5"/>
        <v>0</v>
      </c>
    </row>
    <row r="48" spans="2:41" x14ac:dyDescent="0.55000000000000004">
      <c r="B48" s="89" t="str">
        <f>Prévisionnel!B83</f>
        <v>Assurances</v>
      </c>
      <c r="E48" s="119"/>
      <c r="F48" s="90">
        <f>'Compte de résultat'!F68</f>
        <v>0</v>
      </c>
      <c r="G48" s="90">
        <f>'Compte de résultat'!G68</f>
        <v>0</v>
      </c>
      <c r="H48" s="90">
        <f>'Compte de résultat'!H68</f>
        <v>0</v>
      </c>
      <c r="I48" s="90">
        <f>'Compte de résultat'!I68</f>
        <v>0</v>
      </c>
      <c r="J48" s="90">
        <f>'Compte de résultat'!J68</f>
        <v>0</v>
      </c>
      <c r="K48" s="90">
        <f>'Compte de résultat'!K68</f>
        <v>0</v>
      </c>
      <c r="L48" s="90">
        <f>'Compte de résultat'!L68</f>
        <v>0</v>
      </c>
      <c r="M48" s="90">
        <f>'Compte de résultat'!M68</f>
        <v>0</v>
      </c>
      <c r="N48" s="90">
        <f>'Compte de résultat'!N68</f>
        <v>0</v>
      </c>
      <c r="O48" s="90">
        <f>'Compte de résultat'!O68</f>
        <v>0</v>
      </c>
      <c r="P48" s="90">
        <f>'Compte de résultat'!P68</f>
        <v>0</v>
      </c>
      <c r="Q48" s="90">
        <f>'Compte de résultat'!Q68</f>
        <v>0</v>
      </c>
      <c r="R48" s="90">
        <f>'Compte de résultat'!R68</f>
        <v>0</v>
      </c>
      <c r="S48" s="90">
        <f>'Compte de résultat'!S68</f>
        <v>0</v>
      </c>
      <c r="T48" s="90">
        <f>'Compte de résultat'!T68</f>
        <v>0</v>
      </c>
      <c r="U48" s="90">
        <f>'Compte de résultat'!U68</f>
        <v>0</v>
      </c>
      <c r="V48" s="90">
        <f>'Compte de résultat'!V68</f>
        <v>0</v>
      </c>
      <c r="W48" s="90">
        <f>'Compte de résultat'!W68</f>
        <v>0</v>
      </c>
      <c r="X48" s="90">
        <f>'Compte de résultat'!X68</f>
        <v>0</v>
      </c>
      <c r="Y48" s="90">
        <f>'Compte de résultat'!Y68</f>
        <v>0</v>
      </c>
      <c r="Z48" s="90">
        <f>'Compte de résultat'!Z68</f>
        <v>0</v>
      </c>
      <c r="AA48" s="90">
        <f>'Compte de résultat'!AA68</f>
        <v>0</v>
      </c>
      <c r="AB48" s="90">
        <f>'Compte de résultat'!AB68</f>
        <v>0</v>
      </c>
      <c r="AC48" s="90">
        <f>'Compte de résultat'!AC68</f>
        <v>0</v>
      </c>
      <c r="AD48" s="90">
        <f>'Compte de résultat'!AD68</f>
        <v>0</v>
      </c>
      <c r="AE48" s="90">
        <f>'Compte de résultat'!AE68</f>
        <v>0</v>
      </c>
      <c r="AF48" s="90">
        <f>'Compte de résultat'!AF68</f>
        <v>0</v>
      </c>
      <c r="AG48" s="90">
        <f>'Compte de résultat'!AG68</f>
        <v>0</v>
      </c>
      <c r="AH48" s="90">
        <f>'Compte de résultat'!AH68</f>
        <v>0</v>
      </c>
      <c r="AI48" s="90">
        <f>'Compte de résultat'!AI68</f>
        <v>0</v>
      </c>
      <c r="AJ48" s="90">
        <f>'Compte de résultat'!AJ68</f>
        <v>0</v>
      </c>
      <c r="AK48" s="90">
        <f>'Compte de résultat'!AK68</f>
        <v>0</v>
      </c>
      <c r="AL48" s="90">
        <f>'Compte de résultat'!AL68</f>
        <v>0</v>
      </c>
      <c r="AM48" s="90">
        <f>'Compte de résultat'!AM68</f>
        <v>0</v>
      </c>
      <c r="AN48" s="90">
        <f>'Compte de résultat'!AN68</f>
        <v>0</v>
      </c>
      <c r="AO48" s="91">
        <f>'Compte de résultat'!AO68</f>
        <v>0</v>
      </c>
    </row>
    <row r="49" spans="2:41" x14ac:dyDescent="0.55000000000000004">
      <c r="B49" s="89" t="str">
        <f>Prévisionnel!B84</f>
        <v>Téléphone, internet</v>
      </c>
      <c r="E49" s="119"/>
      <c r="F49" s="90">
        <f>'Compte de résultat'!F69</f>
        <v>0</v>
      </c>
      <c r="G49" s="90">
        <f>'Compte de résultat'!G69</f>
        <v>0</v>
      </c>
      <c r="H49" s="90">
        <f>'Compte de résultat'!H69</f>
        <v>0</v>
      </c>
      <c r="I49" s="90">
        <f>'Compte de résultat'!I69</f>
        <v>0</v>
      </c>
      <c r="J49" s="90">
        <f>'Compte de résultat'!J69</f>
        <v>0</v>
      </c>
      <c r="K49" s="90">
        <f>'Compte de résultat'!K69</f>
        <v>0</v>
      </c>
      <c r="L49" s="90">
        <f>'Compte de résultat'!L69</f>
        <v>0</v>
      </c>
      <c r="M49" s="90">
        <f>'Compte de résultat'!M69</f>
        <v>0</v>
      </c>
      <c r="N49" s="90">
        <f>'Compte de résultat'!N69</f>
        <v>0</v>
      </c>
      <c r="O49" s="90">
        <f>'Compte de résultat'!O69</f>
        <v>0</v>
      </c>
      <c r="P49" s="90">
        <f>'Compte de résultat'!P69</f>
        <v>0</v>
      </c>
      <c r="Q49" s="90">
        <f>'Compte de résultat'!Q69</f>
        <v>0</v>
      </c>
      <c r="R49" s="90">
        <f>'Compte de résultat'!R69</f>
        <v>0</v>
      </c>
      <c r="S49" s="90">
        <f>'Compte de résultat'!S69</f>
        <v>0</v>
      </c>
      <c r="T49" s="90">
        <f>'Compte de résultat'!T69</f>
        <v>0</v>
      </c>
      <c r="U49" s="90">
        <f>'Compte de résultat'!U69</f>
        <v>0</v>
      </c>
      <c r="V49" s="90">
        <f>'Compte de résultat'!V69</f>
        <v>0</v>
      </c>
      <c r="W49" s="90">
        <f>'Compte de résultat'!W69</f>
        <v>0</v>
      </c>
      <c r="X49" s="90">
        <f>'Compte de résultat'!X69</f>
        <v>0</v>
      </c>
      <c r="Y49" s="90">
        <f>'Compte de résultat'!Y69</f>
        <v>0</v>
      </c>
      <c r="Z49" s="90">
        <f>'Compte de résultat'!Z69</f>
        <v>0</v>
      </c>
      <c r="AA49" s="90">
        <f>'Compte de résultat'!AA69</f>
        <v>0</v>
      </c>
      <c r="AB49" s="90">
        <f>'Compte de résultat'!AB69</f>
        <v>0</v>
      </c>
      <c r="AC49" s="90">
        <f>'Compte de résultat'!AC69</f>
        <v>0</v>
      </c>
      <c r="AD49" s="90">
        <f>'Compte de résultat'!AD69</f>
        <v>0</v>
      </c>
      <c r="AE49" s="90">
        <f>'Compte de résultat'!AE69</f>
        <v>0</v>
      </c>
      <c r="AF49" s="90">
        <f>'Compte de résultat'!AF69</f>
        <v>0</v>
      </c>
      <c r="AG49" s="90">
        <f>'Compte de résultat'!AG69</f>
        <v>0</v>
      </c>
      <c r="AH49" s="90">
        <f>'Compte de résultat'!AH69</f>
        <v>0</v>
      </c>
      <c r="AI49" s="90">
        <f>'Compte de résultat'!AI69</f>
        <v>0</v>
      </c>
      <c r="AJ49" s="90">
        <f>'Compte de résultat'!AJ69</f>
        <v>0</v>
      </c>
      <c r="AK49" s="90">
        <f>'Compte de résultat'!AK69</f>
        <v>0</v>
      </c>
      <c r="AL49" s="90">
        <f>'Compte de résultat'!AL69</f>
        <v>0</v>
      </c>
      <c r="AM49" s="90">
        <f>'Compte de résultat'!AM69</f>
        <v>0</v>
      </c>
      <c r="AN49" s="90">
        <f>'Compte de résultat'!AN69</f>
        <v>0</v>
      </c>
      <c r="AO49" s="91">
        <f>'Compte de résultat'!AO69</f>
        <v>0</v>
      </c>
    </row>
    <row r="50" spans="2:41" x14ac:dyDescent="0.55000000000000004">
      <c r="B50" s="89" t="str">
        <f>Prévisionnel!B85</f>
        <v>Autres abonnements</v>
      </c>
      <c r="E50" s="119"/>
      <c r="F50" s="90">
        <f>'Compte de résultat'!F70</f>
        <v>0</v>
      </c>
      <c r="G50" s="90">
        <f>'Compte de résultat'!G70</f>
        <v>0</v>
      </c>
      <c r="H50" s="90">
        <f>'Compte de résultat'!H70</f>
        <v>0</v>
      </c>
      <c r="I50" s="90">
        <f>'Compte de résultat'!I70</f>
        <v>0</v>
      </c>
      <c r="J50" s="90">
        <f>'Compte de résultat'!J70</f>
        <v>0</v>
      </c>
      <c r="K50" s="90">
        <f>'Compte de résultat'!K70</f>
        <v>0</v>
      </c>
      <c r="L50" s="90">
        <f>'Compte de résultat'!L70</f>
        <v>0</v>
      </c>
      <c r="M50" s="90">
        <f>'Compte de résultat'!M70</f>
        <v>0</v>
      </c>
      <c r="N50" s="90">
        <f>'Compte de résultat'!N70</f>
        <v>0</v>
      </c>
      <c r="O50" s="90">
        <f>'Compte de résultat'!O70</f>
        <v>0</v>
      </c>
      <c r="P50" s="90">
        <f>'Compte de résultat'!P70</f>
        <v>0</v>
      </c>
      <c r="Q50" s="90">
        <f>'Compte de résultat'!Q70</f>
        <v>0</v>
      </c>
      <c r="R50" s="90">
        <f>'Compte de résultat'!R70</f>
        <v>0</v>
      </c>
      <c r="S50" s="90">
        <f>'Compte de résultat'!S70</f>
        <v>0</v>
      </c>
      <c r="T50" s="90">
        <f>'Compte de résultat'!T70</f>
        <v>0</v>
      </c>
      <c r="U50" s="90">
        <f>'Compte de résultat'!U70</f>
        <v>0</v>
      </c>
      <c r="V50" s="90">
        <f>'Compte de résultat'!V70</f>
        <v>0</v>
      </c>
      <c r="W50" s="90">
        <f>'Compte de résultat'!W70</f>
        <v>0</v>
      </c>
      <c r="X50" s="90">
        <f>'Compte de résultat'!X70</f>
        <v>0</v>
      </c>
      <c r="Y50" s="90">
        <f>'Compte de résultat'!Y70</f>
        <v>0</v>
      </c>
      <c r="Z50" s="90">
        <f>'Compte de résultat'!Z70</f>
        <v>0</v>
      </c>
      <c r="AA50" s="90">
        <f>'Compte de résultat'!AA70</f>
        <v>0</v>
      </c>
      <c r="AB50" s="90">
        <f>'Compte de résultat'!AB70</f>
        <v>0</v>
      </c>
      <c r="AC50" s="90">
        <f>'Compte de résultat'!AC70</f>
        <v>0</v>
      </c>
      <c r="AD50" s="90">
        <f>'Compte de résultat'!AD70</f>
        <v>0</v>
      </c>
      <c r="AE50" s="90">
        <f>'Compte de résultat'!AE70</f>
        <v>0</v>
      </c>
      <c r="AF50" s="90">
        <f>'Compte de résultat'!AF70</f>
        <v>0</v>
      </c>
      <c r="AG50" s="90">
        <f>'Compte de résultat'!AG70</f>
        <v>0</v>
      </c>
      <c r="AH50" s="90">
        <f>'Compte de résultat'!AH70</f>
        <v>0</v>
      </c>
      <c r="AI50" s="90">
        <f>'Compte de résultat'!AI70</f>
        <v>0</v>
      </c>
      <c r="AJ50" s="90">
        <f>'Compte de résultat'!AJ70</f>
        <v>0</v>
      </c>
      <c r="AK50" s="90">
        <f>'Compte de résultat'!AK70</f>
        <v>0</v>
      </c>
      <c r="AL50" s="90">
        <f>'Compte de résultat'!AL70</f>
        <v>0</v>
      </c>
      <c r="AM50" s="90">
        <f>'Compte de résultat'!AM70</f>
        <v>0</v>
      </c>
      <c r="AN50" s="90">
        <f>'Compte de résultat'!AN70</f>
        <v>0</v>
      </c>
      <c r="AO50" s="91">
        <f>'Compte de résultat'!AO70</f>
        <v>0</v>
      </c>
    </row>
    <row r="51" spans="2:41" x14ac:dyDescent="0.55000000000000004">
      <c r="B51" s="89" t="str">
        <f>Prévisionnel!B86</f>
        <v>Carburant, transports</v>
      </c>
      <c r="E51" s="119"/>
      <c r="F51" s="90">
        <f>'Compte de résultat'!F71</f>
        <v>0</v>
      </c>
      <c r="G51" s="90">
        <f>'Compte de résultat'!G71</f>
        <v>0</v>
      </c>
      <c r="H51" s="90">
        <f>'Compte de résultat'!H71</f>
        <v>0</v>
      </c>
      <c r="I51" s="90">
        <f>'Compte de résultat'!I71</f>
        <v>0</v>
      </c>
      <c r="J51" s="90">
        <f>'Compte de résultat'!J71</f>
        <v>0</v>
      </c>
      <c r="K51" s="90">
        <f>'Compte de résultat'!K71</f>
        <v>0</v>
      </c>
      <c r="L51" s="90">
        <f>'Compte de résultat'!L71</f>
        <v>0</v>
      </c>
      <c r="M51" s="90">
        <f>'Compte de résultat'!M71</f>
        <v>0</v>
      </c>
      <c r="N51" s="90">
        <f>'Compte de résultat'!N71</f>
        <v>0</v>
      </c>
      <c r="O51" s="90">
        <f>'Compte de résultat'!O71</f>
        <v>0</v>
      </c>
      <c r="P51" s="90">
        <f>'Compte de résultat'!P71</f>
        <v>0</v>
      </c>
      <c r="Q51" s="90">
        <f>'Compte de résultat'!Q71</f>
        <v>0</v>
      </c>
      <c r="R51" s="90">
        <f>'Compte de résultat'!R71</f>
        <v>0</v>
      </c>
      <c r="S51" s="90">
        <f>'Compte de résultat'!S71</f>
        <v>0</v>
      </c>
      <c r="T51" s="90">
        <f>'Compte de résultat'!T71</f>
        <v>0</v>
      </c>
      <c r="U51" s="90">
        <f>'Compte de résultat'!U71</f>
        <v>0</v>
      </c>
      <c r="V51" s="90">
        <f>'Compte de résultat'!V71</f>
        <v>0</v>
      </c>
      <c r="W51" s="90">
        <f>'Compte de résultat'!W71</f>
        <v>0</v>
      </c>
      <c r="X51" s="90">
        <f>'Compte de résultat'!X71</f>
        <v>0</v>
      </c>
      <c r="Y51" s="90">
        <f>'Compte de résultat'!Y71</f>
        <v>0</v>
      </c>
      <c r="Z51" s="90">
        <f>'Compte de résultat'!Z71</f>
        <v>0</v>
      </c>
      <c r="AA51" s="90">
        <f>'Compte de résultat'!AA71</f>
        <v>0</v>
      </c>
      <c r="AB51" s="90">
        <f>'Compte de résultat'!AB71</f>
        <v>0</v>
      </c>
      <c r="AC51" s="90">
        <f>'Compte de résultat'!AC71</f>
        <v>0</v>
      </c>
      <c r="AD51" s="90">
        <f>'Compte de résultat'!AD71</f>
        <v>0</v>
      </c>
      <c r="AE51" s="90">
        <f>'Compte de résultat'!AE71</f>
        <v>0</v>
      </c>
      <c r="AF51" s="90">
        <f>'Compte de résultat'!AF71</f>
        <v>0</v>
      </c>
      <c r="AG51" s="90">
        <f>'Compte de résultat'!AG71</f>
        <v>0</v>
      </c>
      <c r="AH51" s="90">
        <f>'Compte de résultat'!AH71</f>
        <v>0</v>
      </c>
      <c r="AI51" s="90">
        <f>'Compte de résultat'!AI71</f>
        <v>0</v>
      </c>
      <c r="AJ51" s="90">
        <f>'Compte de résultat'!AJ71</f>
        <v>0</v>
      </c>
      <c r="AK51" s="90">
        <f>'Compte de résultat'!AK71</f>
        <v>0</v>
      </c>
      <c r="AL51" s="90">
        <f>'Compte de résultat'!AL71</f>
        <v>0</v>
      </c>
      <c r="AM51" s="90">
        <f>'Compte de résultat'!AM71</f>
        <v>0</v>
      </c>
      <c r="AN51" s="90">
        <f>'Compte de résultat'!AN71</f>
        <v>0</v>
      </c>
      <c r="AO51" s="91">
        <f>'Compte de résultat'!AO71</f>
        <v>0</v>
      </c>
    </row>
    <row r="52" spans="2:41" x14ac:dyDescent="0.55000000000000004">
      <c r="B52" s="89" t="str">
        <f>Prévisionnel!B87</f>
        <v>Frais de déplacement</v>
      </c>
      <c r="E52" s="119"/>
      <c r="F52" s="90">
        <f>'Compte de résultat'!F72</f>
        <v>0</v>
      </c>
      <c r="G52" s="90">
        <f>'Compte de résultat'!G72</f>
        <v>0</v>
      </c>
      <c r="H52" s="90">
        <f>'Compte de résultat'!H72</f>
        <v>0</v>
      </c>
      <c r="I52" s="90">
        <f>'Compte de résultat'!I72</f>
        <v>0</v>
      </c>
      <c r="J52" s="90">
        <f>'Compte de résultat'!J72</f>
        <v>0</v>
      </c>
      <c r="K52" s="90">
        <f>'Compte de résultat'!K72</f>
        <v>0</v>
      </c>
      <c r="L52" s="90">
        <f>'Compte de résultat'!L72</f>
        <v>0</v>
      </c>
      <c r="M52" s="90">
        <f>'Compte de résultat'!M72</f>
        <v>0</v>
      </c>
      <c r="N52" s="90">
        <f>'Compte de résultat'!N72</f>
        <v>0</v>
      </c>
      <c r="O52" s="90">
        <f>'Compte de résultat'!O72</f>
        <v>0</v>
      </c>
      <c r="P52" s="90">
        <f>'Compte de résultat'!P72</f>
        <v>0</v>
      </c>
      <c r="Q52" s="90">
        <f>'Compte de résultat'!Q72</f>
        <v>0</v>
      </c>
      <c r="R52" s="90">
        <f>'Compte de résultat'!R72</f>
        <v>0</v>
      </c>
      <c r="S52" s="90">
        <f>'Compte de résultat'!S72</f>
        <v>0</v>
      </c>
      <c r="T52" s="90">
        <f>'Compte de résultat'!T72</f>
        <v>0</v>
      </c>
      <c r="U52" s="90">
        <f>'Compte de résultat'!U72</f>
        <v>0</v>
      </c>
      <c r="V52" s="90">
        <f>'Compte de résultat'!V72</f>
        <v>0</v>
      </c>
      <c r="W52" s="90">
        <f>'Compte de résultat'!W72</f>
        <v>0</v>
      </c>
      <c r="X52" s="90">
        <f>'Compte de résultat'!X72</f>
        <v>0</v>
      </c>
      <c r="Y52" s="90">
        <f>'Compte de résultat'!Y72</f>
        <v>0</v>
      </c>
      <c r="Z52" s="90">
        <f>'Compte de résultat'!Z72</f>
        <v>0</v>
      </c>
      <c r="AA52" s="90">
        <f>'Compte de résultat'!AA72</f>
        <v>0</v>
      </c>
      <c r="AB52" s="90">
        <f>'Compte de résultat'!AB72</f>
        <v>0</v>
      </c>
      <c r="AC52" s="90">
        <f>'Compte de résultat'!AC72</f>
        <v>0</v>
      </c>
      <c r="AD52" s="90">
        <f>'Compte de résultat'!AD72</f>
        <v>0</v>
      </c>
      <c r="AE52" s="90">
        <f>'Compte de résultat'!AE72</f>
        <v>0</v>
      </c>
      <c r="AF52" s="90">
        <f>'Compte de résultat'!AF72</f>
        <v>0</v>
      </c>
      <c r="AG52" s="90">
        <f>'Compte de résultat'!AG72</f>
        <v>0</v>
      </c>
      <c r="AH52" s="90">
        <f>'Compte de résultat'!AH72</f>
        <v>0</v>
      </c>
      <c r="AI52" s="90">
        <f>'Compte de résultat'!AI72</f>
        <v>0</v>
      </c>
      <c r="AJ52" s="90">
        <f>'Compte de résultat'!AJ72</f>
        <v>0</v>
      </c>
      <c r="AK52" s="90">
        <f>'Compte de résultat'!AK72</f>
        <v>0</v>
      </c>
      <c r="AL52" s="90">
        <f>'Compte de résultat'!AL72</f>
        <v>0</v>
      </c>
      <c r="AM52" s="90">
        <f>'Compte de résultat'!AM72</f>
        <v>0</v>
      </c>
      <c r="AN52" s="90">
        <f>'Compte de résultat'!AN72</f>
        <v>0</v>
      </c>
      <c r="AO52" s="91">
        <f>'Compte de résultat'!AO72</f>
        <v>0</v>
      </c>
    </row>
    <row r="53" spans="2:41" x14ac:dyDescent="0.55000000000000004">
      <c r="B53" s="89" t="str">
        <f>Prévisionnel!B88</f>
        <v>Eau, électricité, gaz</v>
      </c>
      <c r="E53" s="119"/>
      <c r="F53" s="90">
        <f>'Compte de résultat'!F73</f>
        <v>0</v>
      </c>
      <c r="G53" s="90">
        <f>'Compte de résultat'!G73</f>
        <v>0</v>
      </c>
      <c r="H53" s="90">
        <f>'Compte de résultat'!H73</f>
        <v>0</v>
      </c>
      <c r="I53" s="90">
        <f>'Compte de résultat'!I73</f>
        <v>0</v>
      </c>
      <c r="J53" s="90">
        <f>'Compte de résultat'!J73</f>
        <v>0</v>
      </c>
      <c r="K53" s="90">
        <f>'Compte de résultat'!K73</f>
        <v>0</v>
      </c>
      <c r="L53" s="90">
        <f>'Compte de résultat'!L73</f>
        <v>0</v>
      </c>
      <c r="M53" s="90">
        <f>'Compte de résultat'!M73</f>
        <v>0</v>
      </c>
      <c r="N53" s="90">
        <f>'Compte de résultat'!N73</f>
        <v>0</v>
      </c>
      <c r="O53" s="90">
        <f>'Compte de résultat'!O73</f>
        <v>0</v>
      </c>
      <c r="P53" s="90">
        <f>'Compte de résultat'!P73</f>
        <v>0</v>
      </c>
      <c r="Q53" s="90">
        <f>'Compte de résultat'!Q73</f>
        <v>0</v>
      </c>
      <c r="R53" s="90">
        <f>'Compte de résultat'!R73</f>
        <v>0</v>
      </c>
      <c r="S53" s="90">
        <f>'Compte de résultat'!S73</f>
        <v>0</v>
      </c>
      <c r="T53" s="90">
        <f>'Compte de résultat'!T73</f>
        <v>0</v>
      </c>
      <c r="U53" s="90">
        <f>'Compte de résultat'!U73</f>
        <v>0</v>
      </c>
      <c r="V53" s="90">
        <f>'Compte de résultat'!V73</f>
        <v>0</v>
      </c>
      <c r="W53" s="90">
        <f>'Compte de résultat'!W73</f>
        <v>0</v>
      </c>
      <c r="X53" s="90">
        <f>'Compte de résultat'!X73</f>
        <v>0</v>
      </c>
      <c r="Y53" s="90">
        <f>'Compte de résultat'!Y73</f>
        <v>0</v>
      </c>
      <c r="Z53" s="90">
        <f>'Compte de résultat'!Z73</f>
        <v>0</v>
      </c>
      <c r="AA53" s="90">
        <f>'Compte de résultat'!AA73</f>
        <v>0</v>
      </c>
      <c r="AB53" s="90">
        <f>'Compte de résultat'!AB73</f>
        <v>0</v>
      </c>
      <c r="AC53" s="90">
        <f>'Compte de résultat'!AC73</f>
        <v>0</v>
      </c>
      <c r="AD53" s="90">
        <f>'Compte de résultat'!AD73</f>
        <v>0</v>
      </c>
      <c r="AE53" s="90">
        <f>'Compte de résultat'!AE73</f>
        <v>0</v>
      </c>
      <c r="AF53" s="90">
        <f>'Compte de résultat'!AF73</f>
        <v>0</v>
      </c>
      <c r="AG53" s="90">
        <f>'Compte de résultat'!AG73</f>
        <v>0</v>
      </c>
      <c r="AH53" s="90">
        <f>'Compte de résultat'!AH73</f>
        <v>0</v>
      </c>
      <c r="AI53" s="90">
        <f>'Compte de résultat'!AI73</f>
        <v>0</v>
      </c>
      <c r="AJ53" s="90">
        <f>'Compte de résultat'!AJ73</f>
        <v>0</v>
      </c>
      <c r="AK53" s="90">
        <f>'Compte de résultat'!AK73</f>
        <v>0</v>
      </c>
      <c r="AL53" s="90">
        <f>'Compte de résultat'!AL73</f>
        <v>0</v>
      </c>
      <c r="AM53" s="90">
        <f>'Compte de résultat'!AM73</f>
        <v>0</v>
      </c>
      <c r="AN53" s="90">
        <f>'Compte de résultat'!AN73</f>
        <v>0</v>
      </c>
      <c r="AO53" s="91">
        <f>'Compte de résultat'!AO73</f>
        <v>0</v>
      </c>
    </row>
    <row r="54" spans="2:41" x14ac:dyDescent="0.55000000000000004">
      <c r="B54" s="89" t="str">
        <f>Prévisionnel!B89</f>
        <v>Mutuelle</v>
      </c>
      <c r="E54" s="119"/>
      <c r="F54" s="90">
        <f>'Compte de résultat'!F74</f>
        <v>0</v>
      </c>
      <c r="G54" s="90">
        <f>'Compte de résultat'!G74</f>
        <v>0</v>
      </c>
      <c r="H54" s="90">
        <f>'Compte de résultat'!H74</f>
        <v>0</v>
      </c>
      <c r="I54" s="90">
        <f>'Compte de résultat'!I74</f>
        <v>0</v>
      </c>
      <c r="J54" s="90">
        <f>'Compte de résultat'!J74</f>
        <v>0</v>
      </c>
      <c r="K54" s="90">
        <f>'Compte de résultat'!K74</f>
        <v>0</v>
      </c>
      <c r="L54" s="90">
        <f>'Compte de résultat'!L74</f>
        <v>0</v>
      </c>
      <c r="M54" s="90">
        <f>'Compte de résultat'!M74</f>
        <v>0</v>
      </c>
      <c r="N54" s="90">
        <f>'Compte de résultat'!N74</f>
        <v>0</v>
      </c>
      <c r="O54" s="90">
        <f>'Compte de résultat'!O74</f>
        <v>0</v>
      </c>
      <c r="P54" s="90">
        <f>'Compte de résultat'!P74</f>
        <v>0</v>
      </c>
      <c r="Q54" s="90">
        <f>'Compte de résultat'!Q74</f>
        <v>0</v>
      </c>
      <c r="R54" s="90">
        <f>'Compte de résultat'!R74</f>
        <v>0</v>
      </c>
      <c r="S54" s="90">
        <f>'Compte de résultat'!S74</f>
        <v>0</v>
      </c>
      <c r="T54" s="90">
        <f>'Compte de résultat'!T74</f>
        <v>0</v>
      </c>
      <c r="U54" s="90">
        <f>'Compte de résultat'!U74</f>
        <v>0</v>
      </c>
      <c r="V54" s="90">
        <f>'Compte de résultat'!V74</f>
        <v>0</v>
      </c>
      <c r="W54" s="90">
        <f>'Compte de résultat'!W74</f>
        <v>0</v>
      </c>
      <c r="X54" s="90">
        <f>'Compte de résultat'!X74</f>
        <v>0</v>
      </c>
      <c r="Y54" s="90">
        <f>'Compte de résultat'!Y74</f>
        <v>0</v>
      </c>
      <c r="Z54" s="90">
        <f>'Compte de résultat'!Z74</f>
        <v>0</v>
      </c>
      <c r="AA54" s="90">
        <f>'Compte de résultat'!AA74</f>
        <v>0</v>
      </c>
      <c r="AB54" s="90">
        <f>'Compte de résultat'!AB74</f>
        <v>0</v>
      </c>
      <c r="AC54" s="90">
        <f>'Compte de résultat'!AC74</f>
        <v>0</v>
      </c>
      <c r="AD54" s="90">
        <f>'Compte de résultat'!AD74</f>
        <v>0</v>
      </c>
      <c r="AE54" s="90">
        <f>'Compte de résultat'!AE74</f>
        <v>0</v>
      </c>
      <c r="AF54" s="90">
        <f>'Compte de résultat'!AF74</f>
        <v>0</v>
      </c>
      <c r="AG54" s="90">
        <f>'Compte de résultat'!AG74</f>
        <v>0</v>
      </c>
      <c r="AH54" s="90">
        <f>'Compte de résultat'!AH74</f>
        <v>0</v>
      </c>
      <c r="AI54" s="90">
        <f>'Compte de résultat'!AI74</f>
        <v>0</v>
      </c>
      <c r="AJ54" s="90">
        <f>'Compte de résultat'!AJ74</f>
        <v>0</v>
      </c>
      <c r="AK54" s="90">
        <f>'Compte de résultat'!AK74</f>
        <v>0</v>
      </c>
      <c r="AL54" s="90">
        <f>'Compte de résultat'!AL74</f>
        <v>0</v>
      </c>
      <c r="AM54" s="90">
        <f>'Compte de résultat'!AM74</f>
        <v>0</v>
      </c>
      <c r="AN54" s="90">
        <f>'Compte de résultat'!AN74</f>
        <v>0</v>
      </c>
      <c r="AO54" s="91">
        <f>'Compte de résultat'!AO74</f>
        <v>0</v>
      </c>
    </row>
    <row r="55" spans="2:41" x14ac:dyDescent="0.55000000000000004">
      <c r="B55" s="89" t="str">
        <f>Prévisionnel!B90</f>
        <v>Fournitures diverses</v>
      </c>
      <c r="E55" s="119"/>
      <c r="F55" s="90">
        <f>'Compte de résultat'!F75</f>
        <v>0</v>
      </c>
      <c r="G55" s="90">
        <f>'Compte de résultat'!G75</f>
        <v>0</v>
      </c>
      <c r="H55" s="90">
        <f>'Compte de résultat'!H75</f>
        <v>0</v>
      </c>
      <c r="I55" s="90">
        <f>'Compte de résultat'!I75</f>
        <v>0</v>
      </c>
      <c r="J55" s="90">
        <f>'Compte de résultat'!J75</f>
        <v>0</v>
      </c>
      <c r="K55" s="90">
        <f>'Compte de résultat'!K75</f>
        <v>0</v>
      </c>
      <c r="L55" s="90">
        <f>'Compte de résultat'!L75</f>
        <v>0</v>
      </c>
      <c r="M55" s="90">
        <f>'Compte de résultat'!M75</f>
        <v>0</v>
      </c>
      <c r="N55" s="90">
        <f>'Compte de résultat'!N75</f>
        <v>0</v>
      </c>
      <c r="O55" s="90">
        <f>'Compte de résultat'!O75</f>
        <v>0</v>
      </c>
      <c r="P55" s="90">
        <f>'Compte de résultat'!P75</f>
        <v>0</v>
      </c>
      <c r="Q55" s="90">
        <f>'Compte de résultat'!Q75</f>
        <v>0</v>
      </c>
      <c r="R55" s="90">
        <f>'Compte de résultat'!R75</f>
        <v>0</v>
      </c>
      <c r="S55" s="90">
        <f>'Compte de résultat'!S75</f>
        <v>0</v>
      </c>
      <c r="T55" s="90">
        <f>'Compte de résultat'!T75</f>
        <v>0</v>
      </c>
      <c r="U55" s="90">
        <f>'Compte de résultat'!U75</f>
        <v>0</v>
      </c>
      <c r="V55" s="90">
        <f>'Compte de résultat'!V75</f>
        <v>0</v>
      </c>
      <c r="W55" s="90">
        <f>'Compte de résultat'!W75</f>
        <v>0</v>
      </c>
      <c r="X55" s="90">
        <f>'Compte de résultat'!X75</f>
        <v>0</v>
      </c>
      <c r="Y55" s="90">
        <f>'Compte de résultat'!Y75</f>
        <v>0</v>
      </c>
      <c r="Z55" s="90">
        <f>'Compte de résultat'!Z75</f>
        <v>0</v>
      </c>
      <c r="AA55" s="90">
        <f>'Compte de résultat'!AA75</f>
        <v>0</v>
      </c>
      <c r="AB55" s="90">
        <f>'Compte de résultat'!AB75</f>
        <v>0</v>
      </c>
      <c r="AC55" s="90">
        <f>'Compte de résultat'!AC75</f>
        <v>0</v>
      </c>
      <c r="AD55" s="90">
        <f>'Compte de résultat'!AD75</f>
        <v>0</v>
      </c>
      <c r="AE55" s="90">
        <f>'Compte de résultat'!AE75</f>
        <v>0</v>
      </c>
      <c r="AF55" s="90">
        <f>'Compte de résultat'!AF75</f>
        <v>0</v>
      </c>
      <c r="AG55" s="90">
        <f>'Compte de résultat'!AG75</f>
        <v>0</v>
      </c>
      <c r="AH55" s="90">
        <f>'Compte de résultat'!AH75</f>
        <v>0</v>
      </c>
      <c r="AI55" s="90">
        <f>'Compte de résultat'!AI75</f>
        <v>0</v>
      </c>
      <c r="AJ55" s="90">
        <f>'Compte de résultat'!AJ75</f>
        <v>0</v>
      </c>
      <c r="AK55" s="90">
        <f>'Compte de résultat'!AK75</f>
        <v>0</v>
      </c>
      <c r="AL55" s="90">
        <f>'Compte de résultat'!AL75</f>
        <v>0</v>
      </c>
      <c r="AM55" s="90">
        <f>'Compte de résultat'!AM75</f>
        <v>0</v>
      </c>
      <c r="AN55" s="90">
        <f>'Compte de résultat'!AN75</f>
        <v>0</v>
      </c>
      <c r="AO55" s="91">
        <f>'Compte de résultat'!AO75</f>
        <v>0</v>
      </c>
    </row>
    <row r="56" spans="2:41" x14ac:dyDescent="0.55000000000000004">
      <c r="B56" s="89" t="str">
        <f>Prévisionnel!B91</f>
        <v>Entretien matériel</v>
      </c>
      <c r="E56" s="119"/>
      <c r="F56" s="90">
        <f>'Compte de résultat'!F76</f>
        <v>0</v>
      </c>
      <c r="G56" s="90">
        <f>'Compte de résultat'!G76</f>
        <v>0</v>
      </c>
      <c r="H56" s="90">
        <f>'Compte de résultat'!H76</f>
        <v>0</v>
      </c>
      <c r="I56" s="90">
        <f>'Compte de résultat'!I76</f>
        <v>0</v>
      </c>
      <c r="J56" s="90">
        <f>'Compte de résultat'!J76</f>
        <v>0</v>
      </c>
      <c r="K56" s="90">
        <f>'Compte de résultat'!K76</f>
        <v>0</v>
      </c>
      <c r="L56" s="90">
        <f>'Compte de résultat'!L76</f>
        <v>0</v>
      </c>
      <c r="M56" s="90">
        <f>'Compte de résultat'!M76</f>
        <v>0</v>
      </c>
      <c r="N56" s="90">
        <f>'Compte de résultat'!N76</f>
        <v>0</v>
      </c>
      <c r="O56" s="90">
        <f>'Compte de résultat'!O76</f>
        <v>0</v>
      </c>
      <c r="P56" s="90">
        <f>'Compte de résultat'!P76</f>
        <v>0</v>
      </c>
      <c r="Q56" s="90">
        <f>'Compte de résultat'!Q76</f>
        <v>0</v>
      </c>
      <c r="R56" s="90">
        <f>'Compte de résultat'!R76</f>
        <v>0</v>
      </c>
      <c r="S56" s="90">
        <f>'Compte de résultat'!S76</f>
        <v>0</v>
      </c>
      <c r="T56" s="90">
        <f>'Compte de résultat'!T76</f>
        <v>0</v>
      </c>
      <c r="U56" s="90">
        <f>'Compte de résultat'!U76</f>
        <v>0</v>
      </c>
      <c r="V56" s="90">
        <f>'Compte de résultat'!V76</f>
        <v>0</v>
      </c>
      <c r="W56" s="90">
        <f>'Compte de résultat'!W76</f>
        <v>0</v>
      </c>
      <c r="X56" s="90">
        <f>'Compte de résultat'!X76</f>
        <v>0</v>
      </c>
      <c r="Y56" s="90">
        <f>'Compte de résultat'!Y76</f>
        <v>0</v>
      </c>
      <c r="Z56" s="90">
        <f>'Compte de résultat'!Z76</f>
        <v>0</v>
      </c>
      <c r="AA56" s="90">
        <f>'Compte de résultat'!AA76</f>
        <v>0</v>
      </c>
      <c r="AB56" s="90">
        <f>'Compte de résultat'!AB76</f>
        <v>0</v>
      </c>
      <c r="AC56" s="90">
        <f>'Compte de résultat'!AC76</f>
        <v>0</v>
      </c>
      <c r="AD56" s="90">
        <f>'Compte de résultat'!AD76</f>
        <v>0</v>
      </c>
      <c r="AE56" s="90">
        <f>'Compte de résultat'!AE76</f>
        <v>0</v>
      </c>
      <c r="AF56" s="90">
        <f>'Compte de résultat'!AF76</f>
        <v>0</v>
      </c>
      <c r="AG56" s="90">
        <f>'Compte de résultat'!AG76</f>
        <v>0</v>
      </c>
      <c r="AH56" s="90">
        <f>'Compte de résultat'!AH76</f>
        <v>0</v>
      </c>
      <c r="AI56" s="90">
        <f>'Compte de résultat'!AI76</f>
        <v>0</v>
      </c>
      <c r="AJ56" s="90">
        <f>'Compte de résultat'!AJ76</f>
        <v>0</v>
      </c>
      <c r="AK56" s="90">
        <f>'Compte de résultat'!AK76</f>
        <v>0</v>
      </c>
      <c r="AL56" s="90">
        <f>'Compte de résultat'!AL76</f>
        <v>0</v>
      </c>
      <c r="AM56" s="90">
        <f>'Compte de résultat'!AM76</f>
        <v>0</v>
      </c>
      <c r="AN56" s="90">
        <f>'Compte de résultat'!AN76</f>
        <v>0</v>
      </c>
      <c r="AO56" s="91">
        <f>'Compte de résultat'!AO76</f>
        <v>0</v>
      </c>
    </row>
    <row r="57" spans="2:41" x14ac:dyDescent="0.55000000000000004">
      <c r="B57" s="89" t="str">
        <f>Prévisionnel!B92</f>
        <v>Nettoyage des locaux</v>
      </c>
      <c r="E57" s="119"/>
      <c r="F57" s="90">
        <f>'Compte de résultat'!F77</f>
        <v>0</v>
      </c>
      <c r="G57" s="90">
        <f>'Compte de résultat'!G77</f>
        <v>0</v>
      </c>
      <c r="H57" s="90">
        <f>'Compte de résultat'!H77</f>
        <v>0</v>
      </c>
      <c r="I57" s="90">
        <f>'Compte de résultat'!I77</f>
        <v>0</v>
      </c>
      <c r="J57" s="90">
        <f>'Compte de résultat'!J77</f>
        <v>0</v>
      </c>
      <c r="K57" s="90">
        <f>'Compte de résultat'!K77</f>
        <v>0</v>
      </c>
      <c r="L57" s="90">
        <f>'Compte de résultat'!L77</f>
        <v>0</v>
      </c>
      <c r="M57" s="90">
        <f>'Compte de résultat'!M77</f>
        <v>0</v>
      </c>
      <c r="N57" s="90">
        <f>'Compte de résultat'!N77</f>
        <v>0</v>
      </c>
      <c r="O57" s="90">
        <f>'Compte de résultat'!O77</f>
        <v>0</v>
      </c>
      <c r="P57" s="90">
        <f>'Compte de résultat'!P77</f>
        <v>0</v>
      </c>
      <c r="Q57" s="90">
        <f>'Compte de résultat'!Q77</f>
        <v>0</v>
      </c>
      <c r="R57" s="90">
        <f>'Compte de résultat'!R77</f>
        <v>0</v>
      </c>
      <c r="S57" s="90">
        <f>'Compte de résultat'!S77</f>
        <v>0</v>
      </c>
      <c r="T57" s="90">
        <f>'Compte de résultat'!T77</f>
        <v>0</v>
      </c>
      <c r="U57" s="90">
        <f>'Compte de résultat'!U77</f>
        <v>0</v>
      </c>
      <c r="V57" s="90">
        <f>'Compte de résultat'!V77</f>
        <v>0</v>
      </c>
      <c r="W57" s="90">
        <f>'Compte de résultat'!W77</f>
        <v>0</v>
      </c>
      <c r="X57" s="90">
        <f>'Compte de résultat'!X77</f>
        <v>0</v>
      </c>
      <c r="Y57" s="90">
        <f>'Compte de résultat'!Y77</f>
        <v>0</v>
      </c>
      <c r="Z57" s="90">
        <f>'Compte de résultat'!Z77</f>
        <v>0</v>
      </c>
      <c r="AA57" s="90">
        <f>'Compte de résultat'!AA77</f>
        <v>0</v>
      </c>
      <c r="AB57" s="90">
        <f>'Compte de résultat'!AB77</f>
        <v>0</v>
      </c>
      <c r="AC57" s="90">
        <f>'Compte de résultat'!AC77</f>
        <v>0</v>
      </c>
      <c r="AD57" s="90">
        <f>'Compte de résultat'!AD77</f>
        <v>0</v>
      </c>
      <c r="AE57" s="90">
        <f>'Compte de résultat'!AE77</f>
        <v>0</v>
      </c>
      <c r="AF57" s="90">
        <f>'Compte de résultat'!AF77</f>
        <v>0</v>
      </c>
      <c r="AG57" s="90">
        <f>'Compte de résultat'!AG77</f>
        <v>0</v>
      </c>
      <c r="AH57" s="90">
        <f>'Compte de résultat'!AH77</f>
        <v>0</v>
      </c>
      <c r="AI57" s="90">
        <f>'Compte de résultat'!AI77</f>
        <v>0</v>
      </c>
      <c r="AJ57" s="90">
        <f>'Compte de résultat'!AJ77</f>
        <v>0</v>
      </c>
      <c r="AK57" s="90">
        <f>'Compte de résultat'!AK77</f>
        <v>0</v>
      </c>
      <c r="AL57" s="90">
        <f>'Compte de résultat'!AL77</f>
        <v>0</v>
      </c>
      <c r="AM57" s="90">
        <f>'Compte de résultat'!AM77</f>
        <v>0</v>
      </c>
      <c r="AN57" s="90">
        <f>'Compte de résultat'!AN77</f>
        <v>0</v>
      </c>
      <c r="AO57" s="91">
        <f>'Compte de résultat'!AO77</f>
        <v>0</v>
      </c>
    </row>
    <row r="58" spans="2:41" x14ac:dyDescent="0.55000000000000004">
      <c r="B58" s="89" t="str">
        <f>Prévisionnel!B93</f>
        <v>Publicité et communication</v>
      </c>
      <c r="E58" s="119"/>
      <c r="F58" s="90">
        <f>'Compte de résultat'!F78</f>
        <v>0</v>
      </c>
      <c r="G58" s="90">
        <f>'Compte de résultat'!G78</f>
        <v>0</v>
      </c>
      <c r="H58" s="90">
        <f>'Compte de résultat'!H78</f>
        <v>0</v>
      </c>
      <c r="I58" s="90">
        <f>'Compte de résultat'!I78</f>
        <v>0</v>
      </c>
      <c r="J58" s="90">
        <f>'Compte de résultat'!J78</f>
        <v>0</v>
      </c>
      <c r="K58" s="90">
        <f>'Compte de résultat'!K78</f>
        <v>0</v>
      </c>
      <c r="L58" s="90">
        <f>'Compte de résultat'!L78</f>
        <v>0</v>
      </c>
      <c r="M58" s="90">
        <f>'Compte de résultat'!M78</f>
        <v>0</v>
      </c>
      <c r="N58" s="90">
        <f>'Compte de résultat'!N78</f>
        <v>0</v>
      </c>
      <c r="O58" s="90">
        <f>'Compte de résultat'!O78</f>
        <v>0</v>
      </c>
      <c r="P58" s="90">
        <f>'Compte de résultat'!P78</f>
        <v>0</v>
      </c>
      <c r="Q58" s="90">
        <f>'Compte de résultat'!Q78</f>
        <v>0</v>
      </c>
      <c r="R58" s="90">
        <f>'Compte de résultat'!R78</f>
        <v>0</v>
      </c>
      <c r="S58" s="90">
        <f>'Compte de résultat'!S78</f>
        <v>0</v>
      </c>
      <c r="T58" s="90">
        <f>'Compte de résultat'!T78</f>
        <v>0</v>
      </c>
      <c r="U58" s="90">
        <f>'Compte de résultat'!U78</f>
        <v>0</v>
      </c>
      <c r="V58" s="90">
        <f>'Compte de résultat'!V78</f>
        <v>0</v>
      </c>
      <c r="W58" s="90">
        <f>'Compte de résultat'!W78</f>
        <v>0</v>
      </c>
      <c r="X58" s="90">
        <f>'Compte de résultat'!X78</f>
        <v>0</v>
      </c>
      <c r="Y58" s="90">
        <f>'Compte de résultat'!Y78</f>
        <v>0</v>
      </c>
      <c r="Z58" s="90">
        <f>'Compte de résultat'!Z78</f>
        <v>0</v>
      </c>
      <c r="AA58" s="90">
        <f>'Compte de résultat'!AA78</f>
        <v>0</v>
      </c>
      <c r="AB58" s="90">
        <f>'Compte de résultat'!AB78</f>
        <v>0</v>
      </c>
      <c r="AC58" s="90">
        <f>'Compte de résultat'!AC78</f>
        <v>0</v>
      </c>
      <c r="AD58" s="90">
        <f>'Compte de résultat'!AD78</f>
        <v>0</v>
      </c>
      <c r="AE58" s="90">
        <f>'Compte de résultat'!AE78</f>
        <v>0</v>
      </c>
      <c r="AF58" s="90">
        <f>'Compte de résultat'!AF78</f>
        <v>0</v>
      </c>
      <c r="AG58" s="90">
        <f>'Compte de résultat'!AG78</f>
        <v>0</v>
      </c>
      <c r="AH58" s="90">
        <f>'Compte de résultat'!AH78</f>
        <v>0</v>
      </c>
      <c r="AI58" s="90">
        <f>'Compte de résultat'!AI78</f>
        <v>0</v>
      </c>
      <c r="AJ58" s="90">
        <f>'Compte de résultat'!AJ78</f>
        <v>0</v>
      </c>
      <c r="AK58" s="90">
        <f>'Compte de résultat'!AK78</f>
        <v>0</v>
      </c>
      <c r="AL58" s="90">
        <f>'Compte de résultat'!AL78</f>
        <v>0</v>
      </c>
      <c r="AM58" s="90">
        <f>'Compte de résultat'!AM78</f>
        <v>0</v>
      </c>
      <c r="AN58" s="90">
        <f>'Compte de résultat'!AN78</f>
        <v>0</v>
      </c>
      <c r="AO58" s="91">
        <f>'Compte de résultat'!AO78</f>
        <v>0</v>
      </c>
    </row>
    <row r="59" spans="2:41" x14ac:dyDescent="0.55000000000000004">
      <c r="B59" s="89" t="str">
        <f>Prévisionnel!B94</f>
        <v>Loyer et charges locatives</v>
      </c>
      <c r="C59" s="11"/>
      <c r="D59" s="11"/>
      <c r="E59" s="121"/>
      <c r="F59" s="90">
        <f>'Compte de résultat'!F79</f>
        <v>0</v>
      </c>
      <c r="G59" s="90">
        <f>'Compte de résultat'!G79</f>
        <v>0</v>
      </c>
      <c r="H59" s="90">
        <f>'Compte de résultat'!H79</f>
        <v>0</v>
      </c>
      <c r="I59" s="90">
        <f>'Compte de résultat'!I79</f>
        <v>0</v>
      </c>
      <c r="J59" s="90">
        <f>'Compte de résultat'!J79</f>
        <v>0</v>
      </c>
      <c r="K59" s="90">
        <f>'Compte de résultat'!K79</f>
        <v>0</v>
      </c>
      <c r="L59" s="90">
        <f>'Compte de résultat'!L79</f>
        <v>0</v>
      </c>
      <c r="M59" s="90">
        <f>'Compte de résultat'!M79</f>
        <v>0</v>
      </c>
      <c r="N59" s="90">
        <f>'Compte de résultat'!N79</f>
        <v>0</v>
      </c>
      <c r="O59" s="90">
        <f>'Compte de résultat'!O79</f>
        <v>0</v>
      </c>
      <c r="P59" s="90">
        <f>'Compte de résultat'!P79</f>
        <v>0</v>
      </c>
      <c r="Q59" s="90">
        <f>'Compte de résultat'!Q79</f>
        <v>0</v>
      </c>
      <c r="R59" s="90">
        <f>'Compte de résultat'!R79</f>
        <v>0</v>
      </c>
      <c r="S59" s="90">
        <f>'Compte de résultat'!S79</f>
        <v>0</v>
      </c>
      <c r="T59" s="90">
        <f>'Compte de résultat'!T79</f>
        <v>0</v>
      </c>
      <c r="U59" s="90">
        <f>'Compte de résultat'!U79</f>
        <v>0</v>
      </c>
      <c r="V59" s="90">
        <f>'Compte de résultat'!V79</f>
        <v>0</v>
      </c>
      <c r="W59" s="90">
        <f>'Compte de résultat'!W79</f>
        <v>0</v>
      </c>
      <c r="X59" s="90">
        <f>'Compte de résultat'!X79</f>
        <v>0</v>
      </c>
      <c r="Y59" s="90">
        <f>'Compte de résultat'!Y79</f>
        <v>0</v>
      </c>
      <c r="Z59" s="90">
        <f>'Compte de résultat'!Z79</f>
        <v>0</v>
      </c>
      <c r="AA59" s="90">
        <f>'Compte de résultat'!AA79</f>
        <v>0</v>
      </c>
      <c r="AB59" s="90">
        <f>'Compte de résultat'!AB79</f>
        <v>0</v>
      </c>
      <c r="AC59" s="90">
        <f>'Compte de résultat'!AC79</f>
        <v>0</v>
      </c>
      <c r="AD59" s="90">
        <f>'Compte de résultat'!AD79</f>
        <v>0</v>
      </c>
      <c r="AE59" s="90">
        <f>'Compte de résultat'!AE79</f>
        <v>0</v>
      </c>
      <c r="AF59" s="90">
        <f>'Compte de résultat'!AF79</f>
        <v>0</v>
      </c>
      <c r="AG59" s="90">
        <f>'Compte de résultat'!AG79</f>
        <v>0</v>
      </c>
      <c r="AH59" s="90">
        <f>'Compte de résultat'!AH79</f>
        <v>0</v>
      </c>
      <c r="AI59" s="90">
        <f>'Compte de résultat'!AI79</f>
        <v>0</v>
      </c>
      <c r="AJ59" s="90">
        <f>'Compte de résultat'!AJ79</f>
        <v>0</v>
      </c>
      <c r="AK59" s="90">
        <f>'Compte de résultat'!AK79</f>
        <v>0</v>
      </c>
      <c r="AL59" s="90">
        <f>'Compte de résultat'!AL79</f>
        <v>0</v>
      </c>
      <c r="AM59" s="90">
        <f>'Compte de résultat'!AM79</f>
        <v>0</v>
      </c>
      <c r="AN59" s="90">
        <f>'Compte de résultat'!AN79</f>
        <v>0</v>
      </c>
      <c r="AO59" s="91">
        <f>'Compte de résultat'!AO79</f>
        <v>0</v>
      </c>
    </row>
    <row r="60" spans="2:41" x14ac:dyDescent="0.55000000000000004">
      <c r="B60" s="89" t="str">
        <f>Prévisionnel!B95</f>
        <v>Expert comptable, avocats</v>
      </c>
      <c r="C60" s="11"/>
      <c r="D60" s="11"/>
      <c r="E60" s="121"/>
      <c r="F60" s="90">
        <f>'Compte de résultat'!F80</f>
        <v>0</v>
      </c>
      <c r="G60" s="90">
        <f>'Compte de résultat'!G80</f>
        <v>0</v>
      </c>
      <c r="H60" s="90">
        <f>'Compte de résultat'!H80</f>
        <v>0</v>
      </c>
      <c r="I60" s="90">
        <f>'Compte de résultat'!I80</f>
        <v>0</v>
      </c>
      <c r="J60" s="90">
        <f>'Compte de résultat'!J80</f>
        <v>0</v>
      </c>
      <c r="K60" s="90">
        <f>'Compte de résultat'!K80</f>
        <v>0</v>
      </c>
      <c r="L60" s="90">
        <f>'Compte de résultat'!L80</f>
        <v>0</v>
      </c>
      <c r="M60" s="90">
        <f>'Compte de résultat'!M80</f>
        <v>0</v>
      </c>
      <c r="N60" s="90">
        <f>'Compte de résultat'!N80</f>
        <v>0</v>
      </c>
      <c r="O60" s="90">
        <f>'Compte de résultat'!O80</f>
        <v>0</v>
      </c>
      <c r="P60" s="90">
        <f>'Compte de résultat'!P80</f>
        <v>0</v>
      </c>
      <c r="Q60" s="90">
        <f>'Compte de résultat'!Q80</f>
        <v>0</v>
      </c>
      <c r="R60" s="90">
        <f>'Compte de résultat'!R80</f>
        <v>0</v>
      </c>
      <c r="S60" s="90">
        <f>'Compte de résultat'!S80</f>
        <v>0</v>
      </c>
      <c r="T60" s="90">
        <f>'Compte de résultat'!T80</f>
        <v>0</v>
      </c>
      <c r="U60" s="90">
        <f>'Compte de résultat'!U80</f>
        <v>0</v>
      </c>
      <c r="V60" s="90">
        <f>'Compte de résultat'!V80</f>
        <v>0</v>
      </c>
      <c r="W60" s="90">
        <f>'Compte de résultat'!W80</f>
        <v>0</v>
      </c>
      <c r="X60" s="90">
        <f>'Compte de résultat'!X80</f>
        <v>0</v>
      </c>
      <c r="Y60" s="90">
        <f>'Compte de résultat'!Y80</f>
        <v>0</v>
      </c>
      <c r="Z60" s="90">
        <f>'Compte de résultat'!Z80</f>
        <v>0</v>
      </c>
      <c r="AA60" s="90">
        <f>'Compte de résultat'!AA80</f>
        <v>0</v>
      </c>
      <c r="AB60" s="90">
        <f>'Compte de résultat'!AB80</f>
        <v>0</v>
      </c>
      <c r="AC60" s="90">
        <f>'Compte de résultat'!AC80</f>
        <v>0</v>
      </c>
      <c r="AD60" s="90">
        <f>'Compte de résultat'!AD80</f>
        <v>0</v>
      </c>
      <c r="AE60" s="90">
        <f>'Compte de résultat'!AE80</f>
        <v>0</v>
      </c>
      <c r="AF60" s="90">
        <f>'Compte de résultat'!AF80</f>
        <v>0</v>
      </c>
      <c r="AG60" s="90">
        <f>'Compte de résultat'!AG80</f>
        <v>0</v>
      </c>
      <c r="AH60" s="90">
        <f>'Compte de résultat'!AH80</f>
        <v>0</v>
      </c>
      <c r="AI60" s="90">
        <f>'Compte de résultat'!AI80</f>
        <v>0</v>
      </c>
      <c r="AJ60" s="90">
        <f>'Compte de résultat'!AJ80</f>
        <v>0</v>
      </c>
      <c r="AK60" s="90">
        <f>'Compte de résultat'!AK80</f>
        <v>0</v>
      </c>
      <c r="AL60" s="90">
        <f>'Compte de résultat'!AL80</f>
        <v>0</v>
      </c>
      <c r="AM60" s="90">
        <f>'Compte de résultat'!AM80</f>
        <v>0</v>
      </c>
      <c r="AN60" s="90">
        <f>'Compte de résultat'!AN80</f>
        <v>0</v>
      </c>
      <c r="AO60" s="91">
        <f>'Compte de résultat'!AO80</f>
        <v>0</v>
      </c>
    </row>
    <row r="61" spans="2:41" x14ac:dyDescent="0.55000000000000004">
      <c r="B61" s="89" t="str">
        <f>Prévisionnel!B96</f>
        <v>Frais bancaires</v>
      </c>
      <c r="C61" s="11"/>
      <c r="D61" s="11"/>
      <c r="E61" s="121"/>
      <c r="F61" s="90">
        <f>'Compte de résultat'!F81</f>
        <v>0</v>
      </c>
      <c r="G61" s="90">
        <f>'Compte de résultat'!G81</f>
        <v>0</v>
      </c>
      <c r="H61" s="90">
        <f>'Compte de résultat'!H81</f>
        <v>0</v>
      </c>
      <c r="I61" s="90">
        <f>'Compte de résultat'!I81</f>
        <v>0</v>
      </c>
      <c r="J61" s="90">
        <f>'Compte de résultat'!J81</f>
        <v>0</v>
      </c>
      <c r="K61" s="90">
        <f>'Compte de résultat'!K81</f>
        <v>0</v>
      </c>
      <c r="L61" s="90">
        <f>'Compte de résultat'!L81</f>
        <v>0</v>
      </c>
      <c r="M61" s="90">
        <f>'Compte de résultat'!M81</f>
        <v>0</v>
      </c>
      <c r="N61" s="90">
        <f>'Compte de résultat'!N81</f>
        <v>0</v>
      </c>
      <c r="O61" s="90">
        <f>'Compte de résultat'!O81</f>
        <v>0</v>
      </c>
      <c r="P61" s="90">
        <f>'Compte de résultat'!P81</f>
        <v>0</v>
      </c>
      <c r="Q61" s="90">
        <f>'Compte de résultat'!Q81</f>
        <v>0</v>
      </c>
      <c r="R61" s="90">
        <f>'Compte de résultat'!R81</f>
        <v>0</v>
      </c>
      <c r="S61" s="90">
        <f>'Compte de résultat'!S81</f>
        <v>0</v>
      </c>
      <c r="T61" s="90">
        <f>'Compte de résultat'!T81</f>
        <v>0</v>
      </c>
      <c r="U61" s="90">
        <f>'Compte de résultat'!U81</f>
        <v>0</v>
      </c>
      <c r="V61" s="90">
        <f>'Compte de résultat'!V81</f>
        <v>0</v>
      </c>
      <c r="W61" s="90">
        <f>'Compte de résultat'!W81</f>
        <v>0</v>
      </c>
      <c r="X61" s="90">
        <f>'Compte de résultat'!X81</f>
        <v>0</v>
      </c>
      <c r="Y61" s="90">
        <f>'Compte de résultat'!Y81</f>
        <v>0</v>
      </c>
      <c r="Z61" s="90">
        <f>'Compte de résultat'!Z81</f>
        <v>0</v>
      </c>
      <c r="AA61" s="90">
        <f>'Compte de résultat'!AA81</f>
        <v>0</v>
      </c>
      <c r="AB61" s="90">
        <f>'Compte de résultat'!AB81</f>
        <v>0</v>
      </c>
      <c r="AC61" s="90">
        <f>'Compte de résultat'!AC81</f>
        <v>0</v>
      </c>
      <c r="AD61" s="90">
        <f>'Compte de résultat'!AD81</f>
        <v>0</v>
      </c>
      <c r="AE61" s="90">
        <f>'Compte de résultat'!AE81</f>
        <v>0</v>
      </c>
      <c r="AF61" s="90">
        <f>'Compte de résultat'!AF81</f>
        <v>0</v>
      </c>
      <c r="AG61" s="90">
        <f>'Compte de résultat'!AG81</f>
        <v>0</v>
      </c>
      <c r="AH61" s="90">
        <f>'Compte de résultat'!AH81</f>
        <v>0</v>
      </c>
      <c r="AI61" s="90">
        <f>'Compte de résultat'!AI81</f>
        <v>0</v>
      </c>
      <c r="AJ61" s="90">
        <f>'Compte de résultat'!AJ81</f>
        <v>0</v>
      </c>
      <c r="AK61" s="90">
        <f>'Compte de résultat'!AK81</f>
        <v>0</v>
      </c>
      <c r="AL61" s="90">
        <f>'Compte de résultat'!AL81</f>
        <v>0</v>
      </c>
      <c r="AM61" s="90">
        <f>'Compte de résultat'!AM81</f>
        <v>0</v>
      </c>
      <c r="AN61" s="90">
        <f>'Compte de résultat'!AN81</f>
        <v>0</v>
      </c>
      <c r="AO61" s="91">
        <f>'Compte de résultat'!AO81</f>
        <v>0</v>
      </c>
    </row>
    <row r="62" spans="2:41" x14ac:dyDescent="0.55000000000000004">
      <c r="B62" s="89" t="str">
        <f>Prévisionnel!B98</f>
        <v>Libellé autre charge 1</v>
      </c>
      <c r="C62" s="11"/>
      <c r="D62" s="11"/>
      <c r="E62" s="121"/>
      <c r="F62" s="90">
        <f>'Compte de résultat'!F82</f>
        <v>0</v>
      </c>
      <c r="G62" s="90">
        <f>'Compte de résultat'!G82</f>
        <v>0</v>
      </c>
      <c r="H62" s="90">
        <f>'Compte de résultat'!H82</f>
        <v>0</v>
      </c>
      <c r="I62" s="90">
        <f>'Compte de résultat'!I82</f>
        <v>0</v>
      </c>
      <c r="J62" s="90">
        <f>'Compte de résultat'!J82</f>
        <v>0</v>
      </c>
      <c r="K62" s="90">
        <f>'Compte de résultat'!K82</f>
        <v>0</v>
      </c>
      <c r="L62" s="90">
        <f>'Compte de résultat'!L82</f>
        <v>0</v>
      </c>
      <c r="M62" s="90">
        <f>'Compte de résultat'!M82</f>
        <v>0</v>
      </c>
      <c r="N62" s="90">
        <f>'Compte de résultat'!N82</f>
        <v>0</v>
      </c>
      <c r="O62" s="90">
        <f>'Compte de résultat'!O82</f>
        <v>0</v>
      </c>
      <c r="P62" s="90">
        <f>'Compte de résultat'!P82</f>
        <v>0</v>
      </c>
      <c r="Q62" s="90">
        <f>'Compte de résultat'!Q82</f>
        <v>0</v>
      </c>
      <c r="R62" s="90">
        <f>'Compte de résultat'!R82</f>
        <v>0</v>
      </c>
      <c r="S62" s="90">
        <f>'Compte de résultat'!S82</f>
        <v>0</v>
      </c>
      <c r="T62" s="90">
        <f>'Compte de résultat'!T82</f>
        <v>0</v>
      </c>
      <c r="U62" s="90">
        <f>'Compte de résultat'!U82</f>
        <v>0</v>
      </c>
      <c r="V62" s="90">
        <f>'Compte de résultat'!V82</f>
        <v>0</v>
      </c>
      <c r="W62" s="90">
        <f>'Compte de résultat'!W82</f>
        <v>0</v>
      </c>
      <c r="X62" s="90">
        <f>'Compte de résultat'!X82</f>
        <v>0</v>
      </c>
      <c r="Y62" s="90">
        <f>'Compte de résultat'!Y82</f>
        <v>0</v>
      </c>
      <c r="Z62" s="90">
        <f>'Compte de résultat'!Z82</f>
        <v>0</v>
      </c>
      <c r="AA62" s="90">
        <f>'Compte de résultat'!AA82</f>
        <v>0</v>
      </c>
      <c r="AB62" s="90">
        <f>'Compte de résultat'!AB82</f>
        <v>0</v>
      </c>
      <c r="AC62" s="90">
        <f>'Compte de résultat'!AC82</f>
        <v>0</v>
      </c>
      <c r="AD62" s="90">
        <f>'Compte de résultat'!AD82</f>
        <v>0</v>
      </c>
      <c r="AE62" s="90">
        <f>'Compte de résultat'!AE82</f>
        <v>0</v>
      </c>
      <c r="AF62" s="90">
        <f>'Compte de résultat'!AF82</f>
        <v>0</v>
      </c>
      <c r="AG62" s="90">
        <f>'Compte de résultat'!AG82</f>
        <v>0</v>
      </c>
      <c r="AH62" s="90">
        <f>'Compte de résultat'!AH82</f>
        <v>0</v>
      </c>
      <c r="AI62" s="90">
        <f>'Compte de résultat'!AI82</f>
        <v>0</v>
      </c>
      <c r="AJ62" s="90">
        <f>'Compte de résultat'!AJ82</f>
        <v>0</v>
      </c>
      <c r="AK62" s="90">
        <f>'Compte de résultat'!AK82</f>
        <v>0</v>
      </c>
      <c r="AL62" s="90">
        <f>'Compte de résultat'!AL82</f>
        <v>0</v>
      </c>
      <c r="AM62" s="90">
        <f>'Compte de résultat'!AM82</f>
        <v>0</v>
      </c>
      <c r="AN62" s="90">
        <f>'Compte de résultat'!AN82</f>
        <v>0</v>
      </c>
      <c r="AO62" s="91">
        <f>'Compte de résultat'!AO82</f>
        <v>0</v>
      </c>
    </row>
    <row r="63" spans="2:41" x14ac:dyDescent="0.55000000000000004">
      <c r="B63" s="89" t="str">
        <f>Prévisionnel!B99</f>
        <v>Libellé autre charge 2</v>
      </c>
      <c r="E63" s="119"/>
      <c r="F63" s="90">
        <f>'Compte de résultat'!F83</f>
        <v>0</v>
      </c>
      <c r="G63" s="90">
        <f>'Compte de résultat'!G83</f>
        <v>0</v>
      </c>
      <c r="H63" s="90">
        <f>'Compte de résultat'!H83</f>
        <v>0</v>
      </c>
      <c r="I63" s="90">
        <f>'Compte de résultat'!I83</f>
        <v>0</v>
      </c>
      <c r="J63" s="90">
        <f>'Compte de résultat'!J83</f>
        <v>0</v>
      </c>
      <c r="K63" s="90">
        <f>'Compte de résultat'!K83</f>
        <v>0</v>
      </c>
      <c r="L63" s="90">
        <f>'Compte de résultat'!L83</f>
        <v>0</v>
      </c>
      <c r="M63" s="90">
        <f>'Compte de résultat'!M83</f>
        <v>0</v>
      </c>
      <c r="N63" s="90">
        <f>'Compte de résultat'!N83</f>
        <v>0</v>
      </c>
      <c r="O63" s="90">
        <f>'Compte de résultat'!O83</f>
        <v>0</v>
      </c>
      <c r="P63" s="90">
        <f>'Compte de résultat'!P83</f>
        <v>0</v>
      </c>
      <c r="Q63" s="90">
        <f>'Compte de résultat'!Q83</f>
        <v>0</v>
      </c>
      <c r="R63" s="90">
        <f>'Compte de résultat'!R83</f>
        <v>0</v>
      </c>
      <c r="S63" s="90">
        <f>'Compte de résultat'!S83</f>
        <v>0</v>
      </c>
      <c r="T63" s="90">
        <f>'Compte de résultat'!T83</f>
        <v>0</v>
      </c>
      <c r="U63" s="90">
        <f>'Compte de résultat'!U83</f>
        <v>0</v>
      </c>
      <c r="V63" s="90">
        <f>'Compte de résultat'!V83</f>
        <v>0</v>
      </c>
      <c r="W63" s="90">
        <f>'Compte de résultat'!W83</f>
        <v>0</v>
      </c>
      <c r="X63" s="90">
        <f>'Compte de résultat'!X83</f>
        <v>0</v>
      </c>
      <c r="Y63" s="90">
        <f>'Compte de résultat'!Y83</f>
        <v>0</v>
      </c>
      <c r="Z63" s="90">
        <f>'Compte de résultat'!Z83</f>
        <v>0</v>
      </c>
      <c r="AA63" s="90">
        <f>'Compte de résultat'!AA83</f>
        <v>0</v>
      </c>
      <c r="AB63" s="90">
        <f>'Compte de résultat'!AB83</f>
        <v>0</v>
      </c>
      <c r="AC63" s="90">
        <f>'Compte de résultat'!AC83</f>
        <v>0</v>
      </c>
      <c r="AD63" s="90">
        <f>'Compte de résultat'!AD83</f>
        <v>0</v>
      </c>
      <c r="AE63" s="90">
        <f>'Compte de résultat'!AE83</f>
        <v>0</v>
      </c>
      <c r="AF63" s="90">
        <f>'Compte de résultat'!AF83</f>
        <v>0</v>
      </c>
      <c r="AG63" s="90">
        <f>'Compte de résultat'!AG83</f>
        <v>0</v>
      </c>
      <c r="AH63" s="90">
        <f>'Compte de résultat'!AH83</f>
        <v>0</v>
      </c>
      <c r="AI63" s="90">
        <f>'Compte de résultat'!AI83</f>
        <v>0</v>
      </c>
      <c r="AJ63" s="90">
        <f>'Compte de résultat'!AJ83</f>
        <v>0</v>
      </c>
      <c r="AK63" s="90">
        <f>'Compte de résultat'!AK83</f>
        <v>0</v>
      </c>
      <c r="AL63" s="90">
        <f>'Compte de résultat'!AL83</f>
        <v>0</v>
      </c>
      <c r="AM63" s="90">
        <f>'Compte de résultat'!AM83</f>
        <v>0</v>
      </c>
      <c r="AN63" s="90">
        <f>'Compte de résultat'!AN83</f>
        <v>0</v>
      </c>
      <c r="AO63" s="91">
        <f>'Compte de résultat'!AO83</f>
        <v>0</v>
      </c>
    </row>
    <row r="64" spans="2:41" x14ac:dyDescent="0.55000000000000004">
      <c r="B64" s="89" t="str">
        <f>Prévisionnel!B100</f>
        <v>Libellé autre charge 3</v>
      </c>
      <c r="C64" s="82"/>
      <c r="D64" s="82"/>
      <c r="E64" s="122"/>
      <c r="F64" s="90">
        <f>'Compte de résultat'!F84</f>
        <v>0</v>
      </c>
      <c r="G64" s="90">
        <f>'Compte de résultat'!G84</f>
        <v>0</v>
      </c>
      <c r="H64" s="90">
        <f>'Compte de résultat'!H84</f>
        <v>0</v>
      </c>
      <c r="I64" s="90">
        <f>'Compte de résultat'!I84</f>
        <v>0</v>
      </c>
      <c r="J64" s="90">
        <f>'Compte de résultat'!J84</f>
        <v>0</v>
      </c>
      <c r="K64" s="90">
        <f>'Compte de résultat'!K84</f>
        <v>0</v>
      </c>
      <c r="L64" s="90">
        <f>'Compte de résultat'!L84</f>
        <v>0</v>
      </c>
      <c r="M64" s="90">
        <f>'Compte de résultat'!M84</f>
        <v>0</v>
      </c>
      <c r="N64" s="90">
        <f>'Compte de résultat'!N84</f>
        <v>0</v>
      </c>
      <c r="O64" s="90">
        <f>'Compte de résultat'!O84</f>
        <v>0</v>
      </c>
      <c r="P64" s="90">
        <f>'Compte de résultat'!P84</f>
        <v>0</v>
      </c>
      <c r="Q64" s="90">
        <f>'Compte de résultat'!Q84</f>
        <v>0</v>
      </c>
      <c r="R64" s="90">
        <f>'Compte de résultat'!R84</f>
        <v>0</v>
      </c>
      <c r="S64" s="90">
        <f>'Compte de résultat'!S84</f>
        <v>0</v>
      </c>
      <c r="T64" s="90">
        <f>'Compte de résultat'!T84</f>
        <v>0</v>
      </c>
      <c r="U64" s="90">
        <f>'Compte de résultat'!U84</f>
        <v>0</v>
      </c>
      <c r="V64" s="90">
        <f>'Compte de résultat'!V84</f>
        <v>0</v>
      </c>
      <c r="W64" s="90">
        <f>'Compte de résultat'!W84</f>
        <v>0</v>
      </c>
      <c r="X64" s="90">
        <f>'Compte de résultat'!X84</f>
        <v>0</v>
      </c>
      <c r="Y64" s="90">
        <f>'Compte de résultat'!Y84</f>
        <v>0</v>
      </c>
      <c r="Z64" s="90">
        <f>'Compte de résultat'!Z84</f>
        <v>0</v>
      </c>
      <c r="AA64" s="90">
        <f>'Compte de résultat'!AA84</f>
        <v>0</v>
      </c>
      <c r="AB64" s="90">
        <f>'Compte de résultat'!AB84</f>
        <v>0</v>
      </c>
      <c r="AC64" s="90">
        <f>'Compte de résultat'!AC84</f>
        <v>0</v>
      </c>
      <c r="AD64" s="90">
        <f>'Compte de résultat'!AD84</f>
        <v>0</v>
      </c>
      <c r="AE64" s="90">
        <f>'Compte de résultat'!AE84</f>
        <v>0</v>
      </c>
      <c r="AF64" s="90">
        <f>'Compte de résultat'!AF84</f>
        <v>0</v>
      </c>
      <c r="AG64" s="90">
        <f>'Compte de résultat'!AG84</f>
        <v>0</v>
      </c>
      <c r="AH64" s="90">
        <f>'Compte de résultat'!AH84</f>
        <v>0</v>
      </c>
      <c r="AI64" s="90">
        <f>'Compte de résultat'!AI84</f>
        <v>0</v>
      </c>
      <c r="AJ64" s="90">
        <f>'Compte de résultat'!AJ84</f>
        <v>0</v>
      </c>
      <c r="AK64" s="90">
        <f>'Compte de résultat'!AK84</f>
        <v>0</v>
      </c>
      <c r="AL64" s="90">
        <f>'Compte de résultat'!AL84</f>
        <v>0</v>
      </c>
      <c r="AM64" s="90">
        <f>'Compte de résultat'!AM84</f>
        <v>0</v>
      </c>
      <c r="AN64" s="90">
        <f>'Compte de résultat'!AN84</f>
        <v>0</v>
      </c>
      <c r="AO64" s="91">
        <f>'Compte de résultat'!AO84</f>
        <v>0</v>
      </c>
    </row>
    <row r="65" spans="2:41" x14ac:dyDescent="0.55000000000000004">
      <c r="B65" s="89" t="str">
        <f>Prévisionnel!B101</f>
        <v>Libellé autre charge 4</v>
      </c>
      <c r="E65" s="119"/>
      <c r="F65" s="90">
        <f>'Compte de résultat'!F85</f>
        <v>0</v>
      </c>
      <c r="G65" s="90">
        <f>'Compte de résultat'!G85</f>
        <v>0</v>
      </c>
      <c r="H65" s="90">
        <f>'Compte de résultat'!H85</f>
        <v>0</v>
      </c>
      <c r="I65" s="90">
        <f>'Compte de résultat'!I85</f>
        <v>0</v>
      </c>
      <c r="J65" s="90">
        <f>'Compte de résultat'!J85</f>
        <v>0</v>
      </c>
      <c r="K65" s="90">
        <f>'Compte de résultat'!K85</f>
        <v>0</v>
      </c>
      <c r="L65" s="90">
        <f>'Compte de résultat'!L85</f>
        <v>0</v>
      </c>
      <c r="M65" s="90">
        <f>'Compte de résultat'!M85</f>
        <v>0</v>
      </c>
      <c r="N65" s="90">
        <f>'Compte de résultat'!N85</f>
        <v>0</v>
      </c>
      <c r="O65" s="90">
        <f>'Compte de résultat'!O85</f>
        <v>0</v>
      </c>
      <c r="P65" s="90">
        <f>'Compte de résultat'!P85</f>
        <v>0</v>
      </c>
      <c r="Q65" s="90">
        <f>'Compte de résultat'!Q85</f>
        <v>0</v>
      </c>
      <c r="R65" s="90">
        <f>'Compte de résultat'!R85</f>
        <v>0</v>
      </c>
      <c r="S65" s="90">
        <f>'Compte de résultat'!S85</f>
        <v>0</v>
      </c>
      <c r="T65" s="90">
        <f>'Compte de résultat'!T85</f>
        <v>0</v>
      </c>
      <c r="U65" s="90">
        <f>'Compte de résultat'!U85</f>
        <v>0</v>
      </c>
      <c r="V65" s="90">
        <f>'Compte de résultat'!V85</f>
        <v>0</v>
      </c>
      <c r="W65" s="90">
        <f>'Compte de résultat'!W85</f>
        <v>0</v>
      </c>
      <c r="X65" s="90">
        <f>'Compte de résultat'!X85</f>
        <v>0</v>
      </c>
      <c r="Y65" s="90">
        <f>'Compte de résultat'!Y85</f>
        <v>0</v>
      </c>
      <c r="Z65" s="90">
        <f>'Compte de résultat'!Z85</f>
        <v>0</v>
      </c>
      <c r="AA65" s="90">
        <f>'Compte de résultat'!AA85</f>
        <v>0</v>
      </c>
      <c r="AB65" s="90">
        <f>'Compte de résultat'!AB85</f>
        <v>0</v>
      </c>
      <c r="AC65" s="90">
        <f>'Compte de résultat'!AC85</f>
        <v>0</v>
      </c>
      <c r="AD65" s="90">
        <f>'Compte de résultat'!AD85</f>
        <v>0</v>
      </c>
      <c r="AE65" s="90">
        <f>'Compte de résultat'!AE85</f>
        <v>0</v>
      </c>
      <c r="AF65" s="90">
        <f>'Compte de résultat'!AF85</f>
        <v>0</v>
      </c>
      <c r="AG65" s="90">
        <f>'Compte de résultat'!AG85</f>
        <v>0</v>
      </c>
      <c r="AH65" s="90">
        <f>'Compte de résultat'!AH85</f>
        <v>0</v>
      </c>
      <c r="AI65" s="90">
        <f>'Compte de résultat'!AI85</f>
        <v>0</v>
      </c>
      <c r="AJ65" s="90">
        <f>'Compte de résultat'!AJ85</f>
        <v>0</v>
      </c>
      <c r="AK65" s="90">
        <f>'Compte de résultat'!AK85</f>
        <v>0</v>
      </c>
      <c r="AL65" s="90">
        <f>'Compte de résultat'!AL85</f>
        <v>0</v>
      </c>
      <c r="AM65" s="90">
        <f>'Compte de résultat'!AM85</f>
        <v>0</v>
      </c>
      <c r="AN65" s="90">
        <f>'Compte de résultat'!AN85</f>
        <v>0</v>
      </c>
      <c r="AO65" s="91">
        <f>'Compte de résultat'!AO85</f>
        <v>0</v>
      </c>
    </row>
    <row r="66" spans="2:41" x14ac:dyDescent="0.55000000000000004">
      <c r="B66" s="89" t="str">
        <f>Prévisionnel!B102</f>
        <v>Libellé autre charge 5</v>
      </c>
      <c r="E66" s="119"/>
      <c r="F66" s="90">
        <f>'Compte de résultat'!F86</f>
        <v>0</v>
      </c>
      <c r="G66" s="90">
        <f>'Compte de résultat'!G86</f>
        <v>0</v>
      </c>
      <c r="H66" s="90">
        <f>'Compte de résultat'!H86</f>
        <v>0</v>
      </c>
      <c r="I66" s="90">
        <f>'Compte de résultat'!I86</f>
        <v>0</v>
      </c>
      <c r="J66" s="90">
        <f>'Compte de résultat'!J86</f>
        <v>0</v>
      </c>
      <c r="K66" s="90">
        <f>'Compte de résultat'!K86</f>
        <v>0</v>
      </c>
      <c r="L66" s="90">
        <f>'Compte de résultat'!L86</f>
        <v>0</v>
      </c>
      <c r="M66" s="90">
        <f>'Compte de résultat'!M86</f>
        <v>0</v>
      </c>
      <c r="N66" s="90">
        <f>'Compte de résultat'!N86</f>
        <v>0</v>
      </c>
      <c r="O66" s="90">
        <f>'Compte de résultat'!O86</f>
        <v>0</v>
      </c>
      <c r="P66" s="90">
        <f>'Compte de résultat'!P86</f>
        <v>0</v>
      </c>
      <c r="Q66" s="90">
        <f>'Compte de résultat'!Q86</f>
        <v>0</v>
      </c>
      <c r="R66" s="90">
        <f>'Compte de résultat'!R86</f>
        <v>0</v>
      </c>
      <c r="S66" s="90">
        <f>'Compte de résultat'!S86</f>
        <v>0</v>
      </c>
      <c r="T66" s="90">
        <f>'Compte de résultat'!T86</f>
        <v>0</v>
      </c>
      <c r="U66" s="90">
        <f>'Compte de résultat'!U86</f>
        <v>0</v>
      </c>
      <c r="V66" s="90">
        <f>'Compte de résultat'!V86</f>
        <v>0</v>
      </c>
      <c r="W66" s="90">
        <f>'Compte de résultat'!W86</f>
        <v>0</v>
      </c>
      <c r="X66" s="90">
        <f>'Compte de résultat'!X86</f>
        <v>0</v>
      </c>
      <c r="Y66" s="90">
        <f>'Compte de résultat'!Y86</f>
        <v>0</v>
      </c>
      <c r="Z66" s="90">
        <f>'Compte de résultat'!Z86</f>
        <v>0</v>
      </c>
      <c r="AA66" s="90">
        <f>'Compte de résultat'!AA86</f>
        <v>0</v>
      </c>
      <c r="AB66" s="90">
        <f>'Compte de résultat'!AB86</f>
        <v>0</v>
      </c>
      <c r="AC66" s="90">
        <f>'Compte de résultat'!AC86</f>
        <v>0</v>
      </c>
      <c r="AD66" s="90">
        <f>'Compte de résultat'!AD86</f>
        <v>0</v>
      </c>
      <c r="AE66" s="90">
        <f>'Compte de résultat'!AE86</f>
        <v>0</v>
      </c>
      <c r="AF66" s="90">
        <f>'Compte de résultat'!AF86</f>
        <v>0</v>
      </c>
      <c r="AG66" s="90">
        <f>'Compte de résultat'!AG86</f>
        <v>0</v>
      </c>
      <c r="AH66" s="90">
        <f>'Compte de résultat'!AH86</f>
        <v>0</v>
      </c>
      <c r="AI66" s="90">
        <f>'Compte de résultat'!AI86</f>
        <v>0</v>
      </c>
      <c r="AJ66" s="90">
        <f>'Compte de résultat'!AJ86</f>
        <v>0</v>
      </c>
      <c r="AK66" s="90">
        <f>'Compte de résultat'!AK86</f>
        <v>0</v>
      </c>
      <c r="AL66" s="90">
        <f>'Compte de résultat'!AL86</f>
        <v>0</v>
      </c>
      <c r="AM66" s="90">
        <f>'Compte de résultat'!AM86</f>
        <v>0</v>
      </c>
      <c r="AN66" s="90">
        <f>'Compte de résultat'!AN86</f>
        <v>0</v>
      </c>
      <c r="AO66" s="91">
        <f>'Compte de résultat'!AO86</f>
        <v>0</v>
      </c>
    </row>
    <row r="67" spans="2:41" x14ac:dyDescent="0.55000000000000004">
      <c r="B67" s="89" t="str">
        <f>Prévisionnel!B103</f>
        <v>Libellé autre charge 6</v>
      </c>
      <c r="E67" s="119"/>
      <c r="F67" s="90">
        <f>'Compte de résultat'!F87</f>
        <v>0</v>
      </c>
      <c r="G67" s="90">
        <f>'Compte de résultat'!G87</f>
        <v>0</v>
      </c>
      <c r="H67" s="90">
        <f>'Compte de résultat'!H87</f>
        <v>0</v>
      </c>
      <c r="I67" s="90">
        <f>'Compte de résultat'!I87</f>
        <v>0</v>
      </c>
      <c r="J67" s="90">
        <f>'Compte de résultat'!J87</f>
        <v>0</v>
      </c>
      <c r="K67" s="90">
        <f>'Compte de résultat'!K87</f>
        <v>0</v>
      </c>
      <c r="L67" s="90">
        <f>'Compte de résultat'!L87</f>
        <v>0</v>
      </c>
      <c r="M67" s="90">
        <f>'Compte de résultat'!M87</f>
        <v>0</v>
      </c>
      <c r="N67" s="90">
        <f>'Compte de résultat'!N87</f>
        <v>0</v>
      </c>
      <c r="O67" s="90">
        <f>'Compte de résultat'!O87</f>
        <v>0</v>
      </c>
      <c r="P67" s="90">
        <f>'Compte de résultat'!P87</f>
        <v>0</v>
      </c>
      <c r="Q67" s="90">
        <f>'Compte de résultat'!Q87</f>
        <v>0</v>
      </c>
      <c r="R67" s="90">
        <f>'Compte de résultat'!R87</f>
        <v>0</v>
      </c>
      <c r="S67" s="90">
        <f>'Compte de résultat'!S87</f>
        <v>0</v>
      </c>
      <c r="T67" s="90">
        <f>'Compte de résultat'!T87</f>
        <v>0</v>
      </c>
      <c r="U67" s="90">
        <f>'Compte de résultat'!U87</f>
        <v>0</v>
      </c>
      <c r="V67" s="90">
        <f>'Compte de résultat'!V87</f>
        <v>0</v>
      </c>
      <c r="W67" s="90">
        <f>'Compte de résultat'!W87</f>
        <v>0</v>
      </c>
      <c r="X67" s="90">
        <f>'Compte de résultat'!X87</f>
        <v>0</v>
      </c>
      <c r="Y67" s="90">
        <f>'Compte de résultat'!Y87</f>
        <v>0</v>
      </c>
      <c r="Z67" s="90">
        <f>'Compte de résultat'!Z87</f>
        <v>0</v>
      </c>
      <c r="AA67" s="90">
        <f>'Compte de résultat'!AA87</f>
        <v>0</v>
      </c>
      <c r="AB67" s="90">
        <f>'Compte de résultat'!AB87</f>
        <v>0</v>
      </c>
      <c r="AC67" s="90">
        <f>'Compte de résultat'!AC87</f>
        <v>0</v>
      </c>
      <c r="AD67" s="90">
        <f>'Compte de résultat'!AD87</f>
        <v>0</v>
      </c>
      <c r="AE67" s="90">
        <f>'Compte de résultat'!AE87</f>
        <v>0</v>
      </c>
      <c r="AF67" s="90">
        <f>'Compte de résultat'!AF87</f>
        <v>0</v>
      </c>
      <c r="AG67" s="90">
        <f>'Compte de résultat'!AG87</f>
        <v>0</v>
      </c>
      <c r="AH67" s="90">
        <f>'Compte de résultat'!AH87</f>
        <v>0</v>
      </c>
      <c r="AI67" s="90">
        <f>'Compte de résultat'!AI87</f>
        <v>0</v>
      </c>
      <c r="AJ67" s="90">
        <f>'Compte de résultat'!AJ87</f>
        <v>0</v>
      </c>
      <c r="AK67" s="90">
        <f>'Compte de résultat'!AK87</f>
        <v>0</v>
      </c>
      <c r="AL67" s="90">
        <f>'Compte de résultat'!AL87</f>
        <v>0</v>
      </c>
      <c r="AM67" s="90">
        <f>'Compte de résultat'!AM87</f>
        <v>0</v>
      </c>
      <c r="AN67" s="90">
        <f>'Compte de résultat'!AN87</f>
        <v>0</v>
      </c>
      <c r="AO67" s="91">
        <f>'Compte de résultat'!AO87</f>
        <v>0</v>
      </c>
    </row>
    <row r="68" spans="2:41" x14ac:dyDescent="0.55000000000000004">
      <c r="B68" s="89"/>
      <c r="E68" s="119"/>
      <c r="F68" s="90"/>
      <c r="G68" s="90"/>
      <c r="H68" s="90"/>
      <c r="I68" s="90"/>
      <c r="J68" s="90"/>
      <c r="K68" s="90"/>
      <c r="L68" s="90"/>
      <c r="M68" s="90"/>
      <c r="N68" s="90"/>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1"/>
    </row>
    <row r="69" spans="2:41" x14ac:dyDescent="0.55000000000000004">
      <c r="B69" s="86" t="s">
        <v>161</v>
      </c>
      <c r="E69" s="119"/>
      <c r="F69" s="87">
        <f>SUM(F70:F73)</f>
        <v>0</v>
      </c>
      <c r="G69" s="87">
        <f t="shared" ref="G69:AO69" si="6">SUM(G70:G73)</f>
        <v>0</v>
      </c>
      <c r="H69" s="87">
        <f t="shared" si="6"/>
        <v>0</v>
      </c>
      <c r="I69" s="87">
        <f t="shared" si="6"/>
        <v>0</v>
      </c>
      <c r="J69" s="87">
        <f t="shared" si="6"/>
        <v>0</v>
      </c>
      <c r="K69" s="87">
        <f t="shared" si="6"/>
        <v>0</v>
      </c>
      <c r="L69" s="87">
        <f t="shared" si="6"/>
        <v>0</v>
      </c>
      <c r="M69" s="87">
        <f t="shared" si="6"/>
        <v>0</v>
      </c>
      <c r="N69" s="87">
        <f t="shared" si="6"/>
        <v>0</v>
      </c>
      <c r="O69" s="87">
        <f t="shared" si="6"/>
        <v>0</v>
      </c>
      <c r="P69" s="87">
        <f t="shared" si="6"/>
        <v>0</v>
      </c>
      <c r="Q69" s="87">
        <f t="shared" si="6"/>
        <v>0</v>
      </c>
      <c r="R69" s="87">
        <f t="shared" si="6"/>
        <v>0</v>
      </c>
      <c r="S69" s="87">
        <f t="shared" si="6"/>
        <v>0</v>
      </c>
      <c r="T69" s="87">
        <f t="shared" si="6"/>
        <v>0</v>
      </c>
      <c r="U69" s="87">
        <f t="shared" si="6"/>
        <v>0</v>
      </c>
      <c r="V69" s="87">
        <f t="shared" si="6"/>
        <v>0</v>
      </c>
      <c r="W69" s="87">
        <f t="shared" si="6"/>
        <v>0</v>
      </c>
      <c r="X69" s="87">
        <f t="shared" si="6"/>
        <v>0</v>
      </c>
      <c r="Y69" s="87">
        <f t="shared" si="6"/>
        <v>0</v>
      </c>
      <c r="Z69" s="87">
        <f t="shared" si="6"/>
        <v>0</v>
      </c>
      <c r="AA69" s="87">
        <f t="shared" si="6"/>
        <v>0</v>
      </c>
      <c r="AB69" s="87">
        <f t="shared" si="6"/>
        <v>0</v>
      </c>
      <c r="AC69" s="87">
        <f t="shared" si="6"/>
        <v>0</v>
      </c>
      <c r="AD69" s="87">
        <f t="shared" si="6"/>
        <v>0</v>
      </c>
      <c r="AE69" s="87">
        <f t="shared" si="6"/>
        <v>0</v>
      </c>
      <c r="AF69" s="87">
        <f t="shared" si="6"/>
        <v>0</v>
      </c>
      <c r="AG69" s="87">
        <f t="shared" si="6"/>
        <v>0</v>
      </c>
      <c r="AH69" s="87">
        <f t="shared" si="6"/>
        <v>0</v>
      </c>
      <c r="AI69" s="87">
        <f t="shared" si="6"/>
        <v>0</v>
      </c>
      <c r="AJ69" s="87">
        <f t="shared" si="6"/>
        <v>0</v>
      </c>
      <c r="AK69" s="87">
        <f t="shared" si="6"/>
        <v>0</v>
      </c>
      <c r="AL69" s="87">
        <f t="shared" si="6"/>
        <v>0</v>
      </c>
      <c r="AM69" s="87">
        <f t="shared" si="6"/>
        <v>0</v>
      </c>
      <c r="AN69" s="87">
        <f t="shared" si="6"/>
        <v>0</v>
      </c>
      <c r="AO69" s="88">
        <f t="shared" si="6"/>
        <v>0</v>
      </c>
    </row>
    <row r="70" spans="2:41" x14ac:dyDescent="0.55000000000000004">
      <c r="B70" s="89" t="s">
        <v>30</v>
      </c>
      <c r="E70" s="119"/>
      <c r="F70" s="90">
        <f>'Compte de résultat'!F91</f>
        <v>0</v>
      </c>
      <c r="G70" s="90">
        <f>'Compte de résultat'!G91</f>
        <v>0</v>
      </c>
      <c r="H70" s="90">
        <f>'Compte de résultat'!H91</f>
        <v>0</v>
      </c>
      <c r="I70" s="90">
        <f>'Compte de résultat'!I91</f>
        <v>0</v>
      </c>
      <c r="J70" s="90">
        <f>'Compte de résultat'!J91</f>
        <v>0</v>
      </c>
      <c r="K70" s="90">
        <f>'Compte de résultat'!K91</f>
        <v>0</v>
      </c>
      <c r="L70" s="90">
        <f>'Compte de résultat'!L91</f>
        <v>0</v>
      </c>
      <c r="M70" s="90">
        <f>'Compte de résultat'!M91</f>
        <v>0</v>
      </c>
      <c r="N70" s="90">
        <f>'Compte de résultat'!N91</f>
        <v>0</v>
      </c>
      <c r="O70" s="90">
        <f>'Compte de résultat'!O91</f>
        <v>0</v>
      </c>
      <c r="P70" s="90">
        <f>'Compte de résultat'!P91</f>
        <v>0</v>
      </c>
      <c r="Q70" s="90">
        <f>'Compte de résultat'!Q91</f>
        <v>0</v>
      </c>
      <c r="R70" s="90">
        <f>'Compte de résultat'!R91</f>
        <v>0</v>
      </c>
      <c r="S70" s="90">
        <f>'Compte de résultat'!S91</f>
        <v>0</v>
      </c>
      <c r="T70" s="90">
        <f>'Compte de résultat'!T91</f>
        <v>0</v>
      </c>
      <c r="U70" s="90">
        <f>'Compte de résultat'!U91</f>
        <v>0</v>
      </c>
      <c r="V70" s="90">
        <f>'Compte de résultat'!V91</f>
        <v>0</v>
      </c>
      <c r="W70" s="90">
        <f>'Compte de résultat'!W91</f>
        <v>0</v>
      </c>
      <c r="X70" s="90">
        <f>'Compte de résultat'!X91</f>
        <v>0</v>
      </c>
      <c r="Y70" s="90">
        <f>'Compte de résultat'!Y91</f>
        <v>0</v>
      </c>
      <c r="Z70" s="90">
        <f>'Compte de résultat'!Z91</f>
        <v>0</v>
      </c>
      <c r="AA70" s="90">
        <f>'Compte de résultat'!AA91</f>
        <v>0</v>
      </c>
      <c r="AB70" s="90">
        <f>'Compte de résultat'!AB91</f>
        <v>0</v>
      </c>
      <c r="AC70" s="90">
        <f>'Compte de résultat'!AC91</f>
        <v>0</v>
      </c>
      <c r="AD70" s="90">
        <f>'Compte de résultat'!AD91</f>
        <v>0</v>
      </c>
      <c r="AE70" s="90">
        <f>'Compte de résultat'!AE91</f>
        <v>0</v>
      </c>
      <c r="AF70" s="90">
        <f>'Compte de résultat'!AF91</f>
        <v>0</v>
      </c>
      <c r="AG70" s="90">
        <f>'Compte de résultat'!AG91</f>
        <v>0</v>
      </c>
      <c r="AH70" s="90">
        <f>'Compte de résultat'!AH91</f>
        <v>0</v>
      </c>
      <c r="AI70" s="90">
        <f>'Compte de résultat'!AI91</f>
        <v>0</v>
      </c>
      <c r="AJ70" s="90">
        <f>'Compte de résultat'!AJ91</f>
        <v>0</v>
      </c>
      <c r="AK70" s="90">
        <f>'Compte de résultat'!AK91</f>
        <v>0</v>
      </c>
      <c r="AL70" s="90">
        <f>'Compte de résultat'!AL91</f>
        <v>0</v>
      </c>
      <c r="AM70" s="90">
        <f>'Compte de résultat'!AM91</f>
        <v>0</v>
      </c>
      <c r="AN70" s="90">
        <f>'Compte de résultat'!AN91</f>
        <v>0</v>
      </c>
      <c r="AO70" s="91">
        <f>'Compte de résultat'!AO91</f>
        <v>0</v>
      </c>
    </row>
    <row r="71" spans="2:41" x14ac:dyDescent="0.55000000000000004">
      <c r="B71" s="89" t="s">
        <v>31</v>
      </c>
      <c r="E71" s="119"/>
      <c r="F71" s="90">
        <f>'Compte de résultat'!F92</f>
        <v>0</v>
      </c>
      <c r="G71" s="90">
        <f>'Compte de résultat'!G92</f>
        <v>0</v>
      </c>
      <c r="H71" s="90">
        <f>'Compte de résultat'!H92</f>
        <v>0</v>
      </c>
      <c r="I71" s="90">
        <f>'Compte de résultat'!I92</f>
        <v>0</v>
      </c>
      <c r="J71" s="90">
        <f>'Compte de résultat'!J92</f>
        <v>0</v>
      </c>
      <c r="K71" s="90">
        <f>'Compte de résultat'!K92</f>
        <v>0</v>
      </c>
      <c r="L71" s="90">
        <f>'Compte de résultat'!L92</f>
        <v>0</v>
      </c>
      <c r="M71" s="90">
        <f>'Compte de résultat'!M92</f>
        <v>0</v>
      </c>
      <c r="N71" s="90">
        <f>'Compte de résultat'!N92</f>
        <v>0</v>
      </c>
      <c r="O71" s="90">
        <f>'Compte de résultat'!O92</f>
        <v>0</v>
      </c>
      <c r="P71" s="90">
        <f>'Compte de résultat'!P92</f>
        <v>0</v>
      </c>
      <c r="Q71" s="90">
        <f>'Compte de résultat'!Q92</f>
        <v>0</v>
      </c>
      <c r="R71" s="90">
        <f>'Compte de résultat'!R92</f>
        <v>0</v>
      </c>
      <c r="S71" s="90">
        <f>'Compte de résultat'!S92</f>
        <v>0</v>
      </c>
      <c r="T71" s="90">
        <f>'Compte de résultat'!T92</f>
        <v>0</v>
      </c>
      <c r="U71" s="90">
        <f>'Compte de résultat'!U92</f>
        <v>0</v>
      </c>
      <c r="V71" s="90">
        <f>'Compte de résultat'!V92</f>
        <v>0</v>
      </c>
      <c r="W71" s="90">
        <f>'Compte de résultat'!W92</f>
        <v>0</v>
      </c>
      <c r="X71" s="90">
        <f>'Compte de résultat'!X92</f>
        <v>0</v>
      </c>
      <c r="Y71" s="90">
        <f>'Compte de résultat'!Y92</f>
        <v>0</v>
      </c>
      <c r="Z71" s="90">
        <f>'Compte de résultat'!Z92</f>
        <v>0</v>
      </c>
      <c r="AA71" s="90">
        <f>'Compte de résultat'!AA92</f>
        <v>0</v>
      </c>
      <c r="AB71" s="90">
        <f>'Compte de résultat'!AB92</f>
        <v>0</v>
      </c>
      <c r="AC71" s="90">
        <f>'Compte de résultat'!AC92</f>
        <v>0</v>
      </c>
      <c r="AD71" s="90">
        <f>'Compte de résultat'!AD92</f>
        <v>0</v>
      </c>
      <c r="AE71" s="90">
        <f>'Compte de résultat'!AE92</f>
        <v>0</v>
      </c>
      <c r="AF71" s="90">
        <f>'Compte de résultat'!AF92</f>
        <v>0</v>
      </c>
      <c r="AG71" s="90">
        <f>'Compte de résultat'!AG92</f>
        <v>0</v>
      </c>
      <c r="AH71" s="90">
        <f>'Compte de résultat'!AH92</f>
        <v>0</v>
      </c>
      <c r="AI71" s="90">
        <f>'Compte de résultat'!AI92</f>
        <v>0</v>
      </c>
      <c r="AJ71" s="90">
        <f>'Compte de résultat'!AJ92</f>
        <v>0</v>
      </c>
      <c r="AK71" s="90">
        <f>'Compte de résultat'!AK92</f>
        <v>0</v>
      </c>
      <c r="AL71" s="90">
        <f>'Compte de résultat'!AL92</f>
        <v>0</v>
      </c>
      <c r="AM71" s="90">
        <f>'Compte de résultat'!AM92</f>
        <v>0</v>
      </c>
      <c r="AN71" s="90">
        <f>'Compte de résultat'!AN92</f>
        <v>0</v>
      </c>
      <c r="AO71" s="91">
        <f>'Compte de résultat'!AO92</f>
        <v>0</v>
      </c>
    </row>
    <row r="72" spans="2:41" x14ac:dyDescent="0.55000000000000004">
      <c r="B72" s="89" t="s">
        <v>32</v>
      </c>
      <c r="E72" s="119"/>
      <c r="F72" s="90">
        <f>'Compte de résultat'!F93</f>
        <v>0</v>
      </c>
      <c r="G72" s="90">
        <f>'Compte de résultat'!G93</f>
        <v>0</v>
      </c>
      <c r="H72" s="90">
        <f>'Compte de résultat'!H93</f>
        <v>0</v>
      </c>
      <c r="I72" s="90">
        <f>'Compte de résultat'!I93</f>
        <v>0</v>
      </c>
      <c r="J72" s="90">
        <f>'Compte de résultat'!J93</f>
        <v>0</v>
      </c>
      <c r="K72" s="90">
        <f>'Compte de résultat'!K93</f>
        <v>0</v>
      </c>
      <c r="L72" s="90">
        <f>'Compte de résultat'!L93</f>
        <v>0</v>
      </c>
      <c r="M72" s="90">
        <f>'Compte de résultat'!M93</f>
        <v>0</v>
      </c>
      <c r="N72" s="90">
        <f>'Compte de résultat'!N93</f>
        <v>0</v>
      </c>
      <c r="O72" s="90">
        <f>'Compte de résultat'!O93</f>
        <v>0</v>
      </c>
      <c r="P72" s="90">
        <f>'Compte de résultat'!P93</f>
        <v>0</v>
      </c>
      <c r="Q72" s="90">
        <f>'Compte de résultat'!Q93</f>
        <v>0</v>
      </c>
      <c r="R72" s="90">
        <f>'Compte de résultat'!R93</f>
        <v>0</v>
      </c>
      <c r="S72" s="90">
        <f>'Compte de résultat'!S93</f>
        <v>0</v>
      </c>
      <c r="T72" s="90">
        <f>'Compte de résultat'!T93</f>
        <v>0</v>
      </c>
      <c r="U72" s="90">
        <f>'Compte de résultat'!U93</f>
        <v>0</v>
      </c>
      <c r="V72" s="90">
        <f>'Compte de résultat'!V93</f>
        <v>0</v>
      </c>
      <c r="W72" s="90">
        <f>'Compte de résultat'!W93</f>
        <v>0</v>
      </c>
      <c r="X72" s="90">
        <f>'Compte de résultat'!X93</f>
        <v>0</v>
      </c>
      <c r="Y72" s="90">
        <f>'Compte de résultat'!Y93</f>
        <v>0</v>
      </c>
      <c r="Z72" s="90">
        <f>'Compte de résultat'!Z93</f>
        <v>0</v>
      </c>
      <c r="AA72" s="90">
        <f>'Compte de résultat'!AA93</f>
        <v>0</v>
      </c>
      <c r="AB72" s="90">
        <f>'Compte de résultat'!AB93</f>
        <v>0</v>
      </c>
      <c r="AC72" s="90">
        <f>'Compte de résultat'!AC93</f>
        <v>0</v>
      </c>
      <c r="AD72" s="90">
        <f>'Compte de résultat'!AD93</f>
        <v>0</v>
      </c>
      <c r="AE72" s="90">
        <f>'Compte de résultat'!AE93</f>
        <v>0</v>
      </c>
      <c r="AF72" s="90">
        <f>'Compte de résultat'!AF93</f>
        <v>0</v>
      </c>
      <c r="AG72" s="90">
        <f>'Compte de résultat'!AG93</f>
        <v>0</v>
      </c>
      <c r="AH72" s="90">
        <f>'Compte de résultat'!AH93</f>
        <v>0</v>
      </c>
      <c r="AI72" s="90">
        <f>'Compte de résultat'!AI93</f>
        <v>0</v>
      </c>
      <c r="AJ72" s="90">
        <f>'Compte de résultat'!AJ93</f>
        <v>0</v>
      </c>
      <c r="AK72" s="90">
        <f>'Compte de résultat'!AK93</f>
        <v>0</v>
      </c>
      <c r="AL72" s="90">
        <f>'Compte de résultat'!AL93</f>
        <v>0</v>
      </c>
      <c r="AM72" s="90">
        <f>'Compte de résultat'!AM93</f>
        <v>0</v>
      </c>
      <c r="AN72" s="90">
        <f>'Compte de résultat'!AN93</f>
        <v>0</v>
      </c>
      <c r="AO72" s="91">
        <f>'Compte de résultat'!AO93</f>
        <v>0</v>
      </c>
    </row>
    <row r="73" spans="2:41" x14ac:dyDescent="0.55000000000000004">
      <c r="B73" s="89" t="s">
        <v>33</v>
      </c>
      <c r="E73" s="123" t="s">
        <v>34</v>
      </c>
      <c r="F73" s="90">
        <f>'Compte de résultat'!F94</f>
        <v>0</v>
      </c>
      <c r="G73" s="90">
        <f>'Compte de résultat'!G94</f>
        <v>0</v>
      </c>
      <c r="H73" s="90">
        <f>'Compte de résultat'!H94</f>
        <v>0</v>
      </c>
      <c r="I73" s="90">
        <f>'Compte de résultat'!I94</f>
        <v>0</v>
      </c>
      <c r="J73" s="90">
        <f>'Compte de résultat'!J94</f>
        <v>0</v>
      </c>
      <c r="K73" s="90">
        <f>'Compte de résultat'!K94</f>
        <v>0</v>
      </c>
      <c r="L73" s="90">
        <f>'Compte de résultat'!L94</f>
        <v>0</v>
      </c>
      <c r="M73" s="90">
        <f>'Compte de résultat'!M94</f>
        <v>0</v>
      </c>
      <c r="N73" s="90">
        <f>'Compte de résultat'!N94</f>
        <v>0</v>
      </c>
      <c r="O73" s="90">
        <f>'Compte de résultat'!O94</f>
        <v>0</v>
      </c>
      <c r="P73" s="90">
        <f>'Compte de résultat'!P94</f>
        <v>0</v>
      </c>
      <c r="Q73" s="90">
        <f>'Compte de résultat'!Q94</f>
        <v>0</v>
      </c>
      <c r="R73" s="90">
        <f>'Compte de résultat'!R94</f>
        <v>0</v>
      </c>
      <c r="S73" s="90">
        <f>'Compte de résultat'!S94</f>
        <v>0</v>
      </c>
      <c r="T73" s="90">
        <f>'Compte de résultat'!T94</f>
        <v>0</v>
      </c>
      <c r="U73" s="90">
        <f>'Compte de résultat'!U94</f>
        <v>0</v>
      </c>
      <c r="V73" s="90">
        <f>'Compte de résultat'!V94</f>
        <v>0</v>
      </c>
      <c r="W73" s="90">
        <f>'Compte de résultat'!W94</f>
        <v>0</v>
      </c>
      <c r="X73" s="90">
        <f>'Compte de résultat'!X94</f>
        <v>0</v>
      </c>
      <c r="Y73" s="90">
        <f>'Compte de résultat'!Y94</f>
        <v>0</v>
      </c>
      <c r="Z73" s="90">
        <f>'Compte de résultat'!Z94</f>
        <v>0</v>
      </c>
      <c r="AA73" s="90">
        <f>'Compte de résultat'!AA94</f>
        <v>0</v>
      </c>
      <c r="AB73" s="90">
        <f>'Compte de résultat'!AB94</f>
        <v>0</v>
      </c>
      <c r="AC73" s="90">
        <f>'Compte de résultat'!AC94</f>
        <v>0</v>
      </c>
      <c r="AD73" s="90">
        <f>'Compte de résultat'!AD94</f>
        <v>0</v>
      </c>
      <c r="AE73" s="90">
        <f>'Compte de résultat'!AE94</f>
        <v>0</v>
      </c>
      <c r="AF73" s="90">
        <f>'Compte de résultat'!AF94</f>
        <v>0</v>
      </c>
      <c r="AG73" s="90">
        <f>'Compte de résultat'!AG94</f>
        <v>0</v>
      </c>
      <c r="AH73" s="90">
        <f>'Compte de résultat'!AH94</f>
        <v>0</v>
      </c>
      <c r="AI73" s="90">
        <f>'Compte de résultat'!AI94</f>
        <v>0</v>
      </c>
      <c r="AJ73" s="90">
        <f>'Compte de résultat'!AJ94</f>
        <v>0</v>
      </c>
      <c r="AK73" s="90">
        <f>'Compte de résultat'!AK94</f>
        <v>0</v>
      </c>
      <c r="AL73" s="90">
        <f>'Compte de résultat'!AL94</f>
        <v>0</v>
      </c>
      <c r="AM73" s="90">
        <f>'Compte de résultat'!AM94</f>
        <v>0</v>
      </c>
      <c r="AN73" s="90">
        <f>'Compte de résultat'!AN94</f>
        <v>0</v>
      </c>
      <c r="AO73" s="91">
        <f>'Compte de résultat'!AO94</f>
        <v>0</v>
      </c>
    </row>
    <row r="74" spans="2:41" x14ac:dyDescent="0.55000000000000004">
      <c r="B74" s="89"/>
      <c r="E74" s="123"/>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1"/>
    </row>
    <row r="75" spans="2:41" x14ac:dyDescent="0.55000000000000004">
      <c r="B75" s="86" t="s">
        <v>29</v>
      </c>
      <c r="E75" s="123"/>
      <c r="F75" s="90">
        <f>'Compte de résultat'!F90</f>
        <v>0</v>
      </c>
      <c r="G75" s="90">
        <f>'Compte de résultat'!G90</f>
        <v>0</v>
      </c>
      <c r="H75" s="90">
        <f>'Compte de résultat'!H90</f>
        <v>0</v>
      </c>
      <c r="I75" s="90">
        <f>'Compte de résultat'!I90</f>
        <v>0</v>
      </c>
      <c r="J75" s="90">
        <f>'Compte de résultat'!J90</f>
        <v>0</v>
      </c>
      <c r="K75" s="90">
        <f>'Compte de résultat'!K90</f>
        <v>0</v>
      </c>
      <c r="L75" s="90">
        <f>'Compte de résultat'!L90</f>
        <v>0</v>
      </c>
      <c r="M75" s="90">
        <f>'Compte de résultat'!M90</f>
        <v>0</v>
      </c>
      <c r="N75" s="90">
        <f>'Compte de résultat'!N90</f>
        <v>0</v>
      </c>
      <c r="O75" s="90">
        <f>'Compte de résultat'!O90</f>
        <v>0</v>
      </c>
      <c r="P75" s="90">
        <f>'Compte de résultat'!P90</f>
        <v>0</v>
      </c>
      <c r="Q75" s="90">
        <f>'Compte de résultat'!Q90</f>
        <v>0</v>
      </c>
      <c r="R75" s="90">
        <f>'Compte de résultat'!R90</f>
        <v>0</v>
      </c>
      <c r="S75" s="90">
        <f>'Compte de résultat'!S90</f>
        <v>0</v>
      </c>
      <c r="T75" s="90">
        <f>'Compte de résultat'!T90</f>
        <v>0</v>
      </c>
      <c r="U75" s="90">
        <f>'Compte de résultat'!U90</f>
        <v>0</v>
      </c>
      <c r="V75" s="90">
        <f>'Compte de résultat'!V90</f>
        <v>0</v>
      </c>
      <c r="W75" s="90">
        <f>'Compte de résultat'!W90</f>
        <v>0</v>
      </c>
      <c r="X75" s="90">
        <f>'Compte de résultat'!X90</f>
        <v>0</v>
      </c>
      <c r="Y75" s="90">
        <f>'Compte de résultat'!Y90</f>
        <v>0</v>
      </c>
      <c r="Z75" s="90">
        <f>'Compte de résultat'!Z90</f>
        <v>0</v>
      </c>
      <c r="AA75" s="90">
        <f>'Compte de résultat'!AA90</f>
        <v>0</v>
      </c>
      <c r="AB75" s="90">
        <f>'Compte de résultat'!AB90</f>
        <v>0</v>
      </c>
      <c r="AC75" s="90">
        <f>'Compte de résultat'!AC90</f>
        <v>0</v>
      </c>
      <c r="AD75" s="90">
        <f>'Compte de résultat'!AD90</f>
        <v>0</v>
      </c>
      <c r="AE75" s="90">
        <f>'Compte de résultat'!AE90</f>
        <v>0</v>
      </c>
      <c r="AF75" s="90">
        <f>'Compte de résultat'!AF90</f>
        <v>0</v>
      </c>
      <c r="AG75" s="90">
        <f>'Compte de résultat'!AG90</f>
        <v>0</v>
      </c>
      <c r="AH75" s="90">
        <f>'Compte de résultat'!AH90</f>
        <v>0</v>
      </c>
      <c r="AI75" s="90">
        <f>'Compte de résultat'!AI90</f>
        <v>0</v>
      </c>
      <c r="AJ75" s="90">
        <f>'Compte de résultat'!AJ90</f>
        <v>0</v>
      </c>
      <c r="AK75" s="90">
        <f>'Compte de résultat'!AK90</f>
        <v>0</v>
      </c>
      <c r="AL75" s="90">
        <f>'Compte de résultat'!AL90</f>
        <v>0</v>
      </c>
      <c r="AM75" s="90">
        <f>'Compte de résultat'!AM90</f>
        <v>0</v>
      </c>
      <c r="AN75" s="90">
        <f>'Compte de résultat'!AN90</f>
        <v>0</v>
      </c>
      <c r="AO75" s="91">
        <f>'Compte de résultat'!AO90</f>
        <v>0</v>
      </c>
    </row>
    <row r="76" spans="2:41" x14ac:dyDescent="0.55000000000000004">
      <c r="B76" s="86" t="s">
        <v>127</v>
      </c>
      <c r="E76" s="123"/>
      <c r="F76" s="90">
        <f>'Compte de résultat'!F96</f>
        <v>0</v>
      </c>
      <c r="G76" s="90">
        <f>'Compte de résultat'!G96</f>
        <v>0</v>
      </c>
      <c r="H76" s="90">
        <f>'Compte de résultat'!H96</f>
        <v>0</v>
      </c>
      <c r="I76" s="90">
        <f>'Compte de résultat'!I96</f>
        <v>0</v>
      </c>
      <c r="J76" s="90">
        <f>'Compte de résultat'!J96</f>
        <v>0</v>
      </c>
      <c r="K76" s="90">
        <f>'Compte de résultat'!K96</f>
        <v>0</v>
      </c>
      <c r="L76" s="90">
        <f>'Compte de résultat'!L96</f>
        <v>0</v>
      </c>
      <c r="M76" s="90">
        <f>'Compte de résultat'!M96</f>
        <v>0</v>
      </c>
      <c r="N76" s="90">
        <f>'Compte de résultat'!N96</f>
        <v>0</v>
      </c>
      <c r="O76" s="90">
        <f>'Compte de résultat'!O96</f>
        <v>0</v>
      </c>
      <c r="P76" s="90">
        <f>'Compte de résultat'!P96</f>
        <v>0</v>
      </c>
      <c r="Q76" s="90">
        <f>'Compte de résultat'!Q96</f>
        <v>0</v>
      </c>
      <c r="R76" s="90">
        <f>'Compte de résultat'!R96</f>
        <v>0</v>
      </c>
      <c r="S76" s="90">
        <f>'Compte de résultat'!S96</f>
        <v>0</v>
      </c>
      <c r="T76" s="90">
        <f>'Compte de résultat'!T96</f>
        <v>0</v>
      </c>
      <c r="U76" s="90">
        <f>'Compte de résultat'!U96</f>
        <v>0</v>
      </c>
      <c r="V76" s="90">
        <f>'Compte de résultat'!V96</f>
        <v>0</v>
      </c>
      <c r="W76" s="90">
        <f>'Compte de résultat'!W96</f>
        <v>0</v>
      </c>
      <c r="X76" s="90">
        <f>'Compte de résultat'!X96</f>
        <v>0</v>
      </c>
      <c r="Y76" s="90">
        <f>'Compte de résultat'!Y96</f>
        <v>0</v>
      </c>
      <c r="Z76" s="90">
        <f>'Compte de résultat'!Z96</f>
        <v>0</v>
      </c>
      <c r="AA76" s="90">
        <f>'Compte de résultat'!AA96</f>
        <v>0</v>
      </c>
      <c r="AB76" s="90">
        <f>'Compte de résultat'!AB96</f>
        <v>0</v>
      </c>
      <c r="AC76" s="90">
        <f>'Compte de résultat'!AC96</f>
        <v>0</v>
      </c>
      <c r="AD76" s="90">
        <f>'Compte de résultat'!AD96</f>
        <v>0</v>
      </c>
      <c r="AE76" s="90">
        <f>'Compte de résultat'!AE96</f>
        <v>0</v>
      </c>
      <c r="AF76" s="90">
        <f>'Compte de résultat'!AF96</f>
        <v>0</v>
      </c>
      <c r="AG76" s="90">
        <f>'Compte de résultat'!AG96</f>
        <v>0</v>
      </c>
      <c r="AH76" s="90">
        <f>'Compte de résultat'!AH96</f>
        <v>0</v>
      </c>
      <c r="AI76" s="90">
        <f>'Compte de résultat'!AI96</f>
        <v>0</v>
      </c>
      <c r="AJ76" s="90">
        <f>'Compte de résultat'!AJ96</f>
        <v>0</v>
      </c>
      <c r="AK76" s="90">
        <f>'Compte de résultat'!AK96</f>
        <v>0</v>
      </c>
      <c r="AL76" s="90">
        <f>'Compte de résultat'!AL96</f>
        <v>0</v>
      </c>
      <c r="AM76" s="90">
        <f>'Compte de résultat'!AM96</f>
        <v>0</v>
      </c>
      <c r="AN76" s="90">
        <f>'Compte de résultat'!AN96</f>
        <v>0</v>
      </c>
      <c r="AO76" s="91">
        <f>'Compte de résultat'!AO96</f>
        <v>0</v>
      </c>
    </row>
    <row r="77" spans="2:41" x14ac:dyDescent="0.55000000000000004">
      <c r="B77" s="86" t="s">
        <v>162</v>
      </c>
      <c r="E77" s="123"/>
      <c r="F77" s="90">
        <f>'Investissements - Financement'!$L$46+'Investissements - Financement'!$L$52+'Investissements - Financement'!$L$58</f>
        <v>0</v>
      </c>
      <c r="G77" s="90">
        <f>'Investissements - Financement'!$L$46+'Investissements - Financement'!$L$52+'Investissements - Financement'!$L$58</f>
        <v>0</v>
      </c>
      <c r="H77" s="90">
        <f>'Investissements - Financement'!$L$46+'Investissements - Financement'!$L$52+'Investissements - Financement'!$L$58</f>
        <v>0</v>
      </c>
      <c r="I77" s="90">
        <f>'Investissements - Financement'!$L$46+'Investissements - Financement'!$L$52+'Investissements - Financement'!$L$58</f>
        <v>0</v>
      </c>
      <c r="J77" s="90">
        <f>'Investissements - Financement'!$L$46+'Investissements - Financement'!$L$52+'Investissements - Financement'!$L$58</f>
        <v>0</v>
      </c>
      <c r="K77" s="90">
        <f>'Investissements - Financement'!$L$46+'Investissements - Financement'!$L$52+'Investissements - Financement'!$L$58</f>
        <v>0</v>
      </c>
      <c r="L77" s="90">
        <f>'Investissements - Financement'!$L$46+'Investissements - Financement'!$L$52+'Investissements - Financement'!$L$58</f>
        <v>0</v>
      </c>
      <c r="M77" s="90">
        <f>'Investissements - Financement'!$L$46+'Investissements - Financement'!$L$52+'Investissements - Financement'!$L$58</f>
        <v>0</v>
      </c>
      <c r="N77" s="90">
        <f>'Investissements - Financement'!$L$46+'Investissements - Financement'!$L$52+'Investissements - Financement'!$L$58</f>
        <v>0</v>
      </c>
      <c r="O77" s="90">
        <f>'Investissements - Financement'!$L$46+'Investissements - Financement'!$L$52+'Investissements - Financement'!$L$58</f>
        <v>0</v>
      </c>
      <c r="P77" s="90">
        <f>'Investissements - Financement'!$L$46+'Investissements - Financement'!$L$52+'Investissements - Financement'!$L$58</f>
        <v>0</v>
      </c>
      <c r="Q77" s="90">
        <f>'Investissements - Financement'!$L$46+'Investissements - Financement'!$L$52+'Investissements - Financement'!$L$58</f>
        <v>0</v>
      </c>
      <c r="R77" s="90">
        <f>'Investissements - Financement'!$M$46+'Investissements - Financement'!$M$52+'Investissements - Financement'!$M$58</f>
        <v>0</v>
      </c>
      <c r="S77" s="90">
        <f>'Investissements - Financement'!$M$46+'Investissements - Financement'!$M$52+'Investissements - Financement'!$M$58</f>
        <v>0</v>
      </c>
      <c r="T77" s="90">
        <f>'Investissements - Financement'!$M$46+'Investissements - Financement'!$M$52+'Investissements - Financement'!$M$58</f>
        <v>0</v>
      </c>
      <c r="U77" s="90">
        <f>'Investissements - Financement'!$M$46+'Investissements - Financement'!$M$52+'Investissements - Financement'!$M$58</f>
        <v>0</v>
      </c>
      <c r="V77" s="90">
        <f>'Investissements - Financement'!$M$46+'Investissements - Financement'!$M$52+'Investissements - Financement'!$M$58</f>
        <v>0</v>
      </c>
      <c r="W77" s="90">
        <f>'Investissements - Financement'!$M$46+'Investissements - Financement'!$M$52+'Investissements - Financement'!$M$58</f>
        <v>0</v>
      </c>
      <c r="X77" s="90">
        <f>'Investissements - Financement'!$M$46+'Investissements - Financement'!$M$52+'Investissements - Financement'!$M$58</f>
        <v>0</v>
      </c>
      <c r="Y77" s="90">
        <f>'Investissements - Financement'!$M$46+'Investissements - Financement'!$M$52+'Investissements - Financement'!$M$58</f>
        <v>0</v>
      </c>
      <c r="Z77" s="90">
        <f>'Investissements - Financement'!$M$46+'Investissements - Financement'!$M$52+'Investissements - Financement'!$M$58</f>
        <v>0</v>
      </c>
      <c r="AA77" s="90">
        <f>'Investissements - Financement'!$M$46+'Investissements - Financement'!$M$52+'Investissements - Financement'!$M$58</f>
        <v>0</v>
      </c>
      <c r="AB77" s="90">
        <f>'Investissements - Financement'!$M$46+'Investissements - Financement'!$M$52+'Investissements - Financement'!$M$58</f>
        <v>0</v>
      </c>
      <c r="AC77" s="90">
        <f>'Investissements - Financement'!$M$46+'Investissements - Financement'!$M$52+'Investissements - Financement'!$M$58</f>
        <v>0</v>
      </c>
      <c r="AD77" s="90">
        <f>'Investissements - Financement'!$N$46+'Investissements - Financement'!$N$52+'Investissements - Financement'!$N$58</f>
        <v>0</v>
      </c>
      <c r="AE77" s="90">
        <f>'Investissements - Financement'!$N$46+'Investissements - Financement'!$N$52+'Investissements - Financement'!$N$58</f>
        <v>0</v>
      </c>
      <c r="AF77" s="90">
        <f>'Investissements - Financement'!$N$46+'Investissements - Financement'!$N$52+'Investissements - Financement'!$N$58</f>
        <v>0</v>
      </c>
      <c r="AG77" s="90">
        <f>'Investissements - Financement'!$N$46+'Investissements - Financement'!$N$52+'Investissements - Financement'!$N$58</f>
        <v>0</v>
      </c>
      <c r="AH77" s="90">
        <f>'Investissements - Financement'!$N$46+'Investissements - Financement'!$N$52+'Investissements - Financement'!$N$58</f>
        <v>0</v>
      </c>
      <c r="AI77" s="90">
        <f>'Investissements - Financement'!$N$46+'Investissements - Financement'!$N$52+'Investissements - Financement'!$N$58</f>
        <v>0</v>
      </c>
      <c r="AJ77" s="90">
        <f>'Investissements - Financement'!$N$46+'Investissements - Financement'!$N$52+'Investissements - Financement'!$N$58</f>
        <v>0</v>
      </c>
      <c r="AK77" s="90">
        <f>'Investissements - Financement'!$N$46+'Investissements - Financement'!$N$52+'Investissements - Financement'!$N$58</f>
        <v>0</v>
      </c>
      <c r="AL77" s="90">
        <f>'Investissements - Financement'!$N$46+'Investissements - Financement'!$N$52+'Investissements - Financement'!$N$58</f>
        <v>0</v>
      </c>
      <c r="AM77" s="90">
        <f>'Investissements - Financement'!$N$46+'Investissements - Financement'!$N$52+'Investissements - Financement'!$N$58</f>
        <v>0</v>
      </c>
      <c r="AN77" s="90">
        <f>'Investissements - Financement'!$N$46+'Investissements - Financement'!$N$52+'Investissements - Financement'!$N$58</f>
        <v>0</v>
      </c>
      <c r="AO77" s="91">
        <f>'Investissements - Financement'!$N$46+'Investissements - Financement'!$N$52+'Investissements - Financement'!$N$58</f>
        <v>0</v>
      </c>
    </row>
    <row r="78" spans="2:41" x14ac:dyDescent="0.55000000000000004">
      <c r="B78" s="86" t="s">
        <v>163</v>
      </c>
      <c r="E78" s="123"/>
      <c r="F78" s="90">
        <f>'Compte de résultat'!$F$49/12</f>
        <v>0</v>
      </c>
      <c r="G78" s="90">
        <f>'Compte de résultat'!$F$49/12</f>
        <v>0</v>
      </c>
      <c r="H78" s="90">
        <f>'Compte de résultat'!$F$49/12</f>
        <v>0</v>
      </c>
      <c r="I78" s="90">
        <f>'Compte de résultat'!$F$49/12</f>
        <v>0</v>
      </c>
      <c r="J78" s="90">
        <f>'Compte de résultat'!$F$49/12</f>
        <v>0</v>
      </c>
      <c r="K78" s="90">
        <f>'Compte de résultat'!$F$49/12</f>
        <v>0</v>
      </c>
      <c r="L78" s="90">
        <f>'Compte de résultat'!$F$49/12</f>
        <v>0</v>
      </c>
      <c r="M78" s="90">
        <f>'Compte de résultat'!$F$49/12</f>
        <v>0</v>
      </c>
      <c r="N78" s="90">
        <f>'Compte de résultat'!$F$49/12</f>
        <v>0</v>
      </c>
      <c r="O78" s="90">
        <f>'Compte de résultat'!$F$49/12</f>
        <v>0</v>
      </c>
      <c r="P78" s="90">
        <f>'Compte de résultat'!$F$49/12</f>
        <v>0</v>
      </c>
      <c r="Q78" s="90">
        <f>'Compte de résultat'!$F$49/12</f>
        <v>0</v>
      </c>
      <c r="R78" s="90">
        <f>'Compte de résultat'!$G$49/12</f>
        <v>0</v>
      </c>
      <c r="S78" s="90">
        <f>'Compte de résultat'!$G$49/12</f>
        <v>0</v>
      </c>
      <c r="T78" s="90">
        <f>'Compte de résultat'!$G$49/12</f>
        <v>0</v>
      </c>
      <c r="U78" s="90">
        <f>'Compte de résultat'!$G$49/12</f>
        <v>0</v>
      </c>
      <c r="V78" s="90">
        <f>'Compte de résultat'!$G$49/12</f>
        <v>0</v>
      </c>
      <c r="W78" s="90">
        <f>'Compte de résultat'!$G$49/12</f>
        <v>0</v>
      </c>
      <c r="X78" s="90">
        <f>'Compte de résultat'!$G$49/12</f>
        <v>0</v>
      </c>
      <c r="Y78" s="90">
        <f>'Compte de résultat'!$G$49/12</f>
        <v>0</v>
      </c>
      <c r="Z78" s="90">
        <f>'Compte de résultat'!$G$49/12</f>
        <v>0</v>
      </c>
      <c r="AA78" s="90">
        <f>'Compte de résultat'!$G$49/12</f>
        <v>0</v>
      </c>
      <c r="AB78" s="90">
        <f>'Compte de résultat'!$G$49/12</f>
        <v>0</v>
      </c>
      <c r="AC78" s="90">
        <f>'Compte de résultat'!$G$49/12</f>
        <v>0</v>
      </c>
      <c r="AD78" s="90">
        <f>'Compte de résultat'!$H$49/12</f>
        <v>0</v>
      </c>
      <c r="AE78" s="90">
        <f>'Compte de résultat'!$H$49/12</f>
        <v>0</v>
      </c>
      <c r="AF78" s="90">
        <f>'Compte de résultat'!$H$49/12</f>
        <v>0</v>
      </c>
      <c r="AG78" s="90">
        <f>'Compte de résultat'!$H$49/12</f>
        <v>0</v>
      </c>
      <c r="AH78" s="90">
        <f>'Compte de résultat'!$H$49/12</f>
        <v>0</v>
      </c>
      <c r="AI78" s="90">
        <f>'Compte de résultat'!$H$49/12</f>
        <v>0</v>
      </c>
      <c r="AJ78" s="90">
        <f>'Compte de résultat'!$H$49/12</f>
        <v>0</v>
      </c>
      <c r="AK78" s="90">
        <f>'Compte de résultat'!$H$49/12</f>
        <v>0</v>
      </c>
      <c r="AL78" s="90">
        <f>'Compte de résultat'!$H$49/12</f>
        <v>0</v>
      </c>
      <c r="AM78" s="90">
        <f>'Compte de résultat'!$H$49/12</f>
        <v>0</v>
      </c>
      <c r="AN78" s="90">
        <f>'Compte de résultat'!$H$49/12</f>
        <v>0</v>
      </c>
      <c r="AO78" s="91">
        <f>'Compte de résultat'!$H$49/12</f>
        <v>0</v>
      </c>
    </row>
    <row r="79" spans="2:41" x14ac:dyDescent="0.55000000000000004">
      <c r="B79" s="86"/>
      <c r="E79" s="123"/>
      <c r="F79" s="90"/>
      <c r="G79" s="90"/>
      <c r="H79" s="90"/>
      <c r="I79" s="90"/>
      <c r="J79" s="90"/>
      <c r="K79" s="90"/>
      <c r="L79" s="90"/>
      <c r="M79" s="90"/>
      <c r="N79" s="90"/>
      <c r="O79" s="90"/>
      <c r="P79" s="90"/>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1"/>
    </row>
    <row r="80" spans="2:41" x14ac:dyDescent="0.55000000000000004">
      <c r="B80" s="93" t="s">
        <v>164</v>
      </c>
      <c r="C80" s="94"/>
      <c r="D80" s="94"/>
      <c r="E80" s="120"/>
      <c r="F80" s="108">
        <f t="shared" ref="F80:AO80" si="7">SUM(F75:F78,F69,F47,F46,F45)</f>
        <v>0</v>
      </c>
      <c r="G80" s="108">
        <f t="shared" si="7"/>
        <v>0</v>
      </c>
      <c r="H80" s="108">
        <f t="shared" si="7"/>
        <v>0</v>
      </c>
      <c r="I80" s="108">
        <f t="shared" si="7"/>
        <v>0</v>
      </c>
      <c r="J80" s="108">
        <f t="shared" si="7"/>
        <v>0</v>
      </c>
      <c r="K80" s="108">
        <f t="shared" si="7"/>
        <v>0</v>
      </c>
      <c r="L80" s="108">
        <f t="shared" si="7"/>
        <v>0</v>
      </c>
      <c r="M80" s="108">
        <f t="shared" si="7"/>
        <v>0</v>
      </c>
      <c r="N80" s="108">
        <f t="shared" si="7"/>
        <v>0</v>
      </c>
      <c r="O80" s="108">
        <f t="shared" si="7"/>
        <v>0</v>
      </c>
      <c r="P80" s="108">
        <f t="shared" si="7"/>
        <v>0</v>
      </c>
      <c r="Q80" s="108">
        <f t="shared" si="7"/>
        <v>0</v>
      </c>
      <c r="R80" s="108">
        <f t="shared" si="7"/>
        <v>0</v>
      </c>
      <c r="S80" s="108">
        <f t="shared" si="7"/>
        <v>0</v>
      </c>
      <c r="T80" s="108">
        <f t="shared" si="7"/>
        <v>0</v>
      </c>
      <c r="U80" s="108">
        <f t="shared" si="7"/>
        <v>0</v>
      </c>
      <c r="V80" s="108">
        <f t="shared" si="7"/>
        <v>0</v>
      </c>
      <c r="W80" s="108">
        <f t="shared" si="7"/>
        <v>0</v>
      </c>
      <c r="X80" s="108">
        <f t="shared" si="7"/>
        <v>0</v>
      </c>
      <c r="Y80" s="108">
        <f t="shared" si="7"/>
        <v>0</v>
      </c>
      <c r="Z80" s="108">
        <f t="shared" si="7"/>
        <v>0</v>
      </c>
      <c r="AA80" s="108">
        <f t="shared" si="7"/>
        <v>0</v>
      </c>
      <c r="AB80" s="108">
        <f t="shared" si="7"/>
        <v>0</v>
      </c>
      <c r="AC80" s="108">
        <f t="shared" si="7"/>
        <v>0</v>
      </c>
      <c r="AD80" s="108">
        <f t="shared" si="7"/>
        <v>0</v>
      </c>
      <c r="AE80" s="108">
        <f t="shared" si="7"/>
        <v>0</v>
      </c>
      <c r="AF80" s="108">
        <f t="shared" si="7"/>
        <v>0</v>
      </c>
      <c r="AG80" s="108">
        <f t="shared" si="7"/>
        <v>0</v>
      </c>
      <c r="AH80" s="108">
        <f t="shared" si="7"/>
        <v>0</v>
      </c>
      <c r="AI80" s="108">
        <f t="shared" si="7"/>
        <v>0</v>
      </c>
      <c r="AJ80" s="108">
        <f t="shared" si="7"/>
        <v>0</v>
      </c>
      <c r="AK80" s="108">
        <f t="shared" si="7"/>
        <v>0</v>
      </c>
      <c r="AL80" s="108">
        <f t="shared" si="7"/>
        <v>0</v>
      </c>
      <c r="AM80" s="108">
        <f t="shared" si="7"/>
        <v>0</v>
      </c>
      <c r="AN80" s="108">
        <f t="shared" si="7"/>
        <v>0</v>
      </c>
      <c r="AO80" s="109">
        <f t="shared" si="7"/>
        <v>0</v>
      </c>
    </row>
    <row r="81" spans="2:41" x14ac:dyDescent="0.55000000000000004">
      <c r="B81" s="159" t="s">
        <v>178</v>
      </c>
      <c r="C81" s="160"/>
      <c r="D81" s="160"/>
      <c r="E81" s="161"/>
      <c r="F81" s="158">
        <f>-((F$39/30*Prévisionnel!$C$111)-('Suivi de trésorerie'!F$46/30*Prévisionnel!$C$112))</f>
        <v>0</v>
      </c>
      <c r="G81" s="158">
        <f>-((G$39/30*Prévisionnel!$C$111)-('Suivi de trésorerie'!G$46/30*Prévisionnel!$C$112))</f>
        <v>0</v>
      </c>
      <c r="H81" s="158">
        <f>-((H$39/30*Prévisionnel!$C$111)-('Suivi de trésorerie'!H$46/30*Prévisionnel!$C$112))</f>
        <v>0</v>
      </c>
      <c r="I81" s="158">
        <f>-((I$39/30*Prévisionnel!$C$111)-('Suivi de trésorerie'!I$46/30*Prévisionnel!$C$112))</f>
        <v>0</v>
      </c>
      <c r="J81" s="158">
        <f>-((J$39/30*Prévisionnel!$C$111)-('Suivi de trésorerie'!J$46/30*Prévisionnel!$C$112))</f>
        <v>0</v>
      </c>
      <c r="K81" s="158">
        <f>-((K$39/30*Prévisionnel!$C$111)-('Suivi de trésorerie'!K$46/30*Prévisionnel!$C$112))</f>
        <v>0</v>
      </c>
      <c r="L81" s="158">
        <f>-((L$39/30*Prévisionnel!$C$111)-('Suivi de trésorerie'!L$46/30*Prévisionnel!$C$112))</f>
        <v>0</v>
      </c>
      <c r="M81" s="158">
        <f>-((M$39/30*Prévisionnel!$C$111)-('Suivi de trésorerie'!M$46/30*Prévisionnel!$C$112))</f>
        <v>0</v>
      </c>
      <c r="N81" s="158">
        <f>-((N$39/30*Prévisionnel!$C$111)-('Suivi de trésorerie'!N$46/30*Prévisionnel!$C$112))</f>
        <v>0</v>
      </c>
      <c r="O81" s="158">
        <f>-((O$39/30*Prévisionnel!$C$111)-('Suivi de trésorerie'!O$46/30*Prévisionnel!$C$112))</f>
        <v>0</v>
      </c>
      <c r="P81" s="158">
        <f>-((P$39/30*Prévisionnel!$C$111)-('Suivi de trésorerie'!P$46/30*Prévisionnel!$C$112))</f>
        <v>0</v>
      </c>
      <c r="Q81" s="158">
        <f>-((Q$39/30*Prévisionnel!$C$111)-('Suivi de trésorerie'!Q$46/30*Prévisionnel!$C$112))</f>
        <v>0</v>
      </c>
      <c r="R81" s="158">
        <f>-((R$39/30*Prévisionnel!$C$111)-('Suivi de trésorerie'!R$46/30*Prévisionnel!$C$112))</f>
        <v>0</v>
      </c>
      <c r="S81" s="158">
        <f>-((S$39/30*Prévisionnel!$C$111)-('Suivi de trésorerie'!S$46/30*Prévisionnel!$C$112))</f>
        <v>0</v>
      </c>
      <c r="T81" s="158">
        <f>-((T$39/30*Prévisionnel!$C$111)-('Suivi de trésorerie'!T$46/30*Prévisionnel!$C$112))</f>
        <v>0</v>
      </c>
      <c r="U81" s="158">
        <f>-((U$39/30*Prévisionnel!$C$111)-('Suivi de trésorerie'!U$46/30*Prévisionnel!$C$112))</f>
        <v>0</v>
      </c>
      <c r="V81" s="158">
        <f>-((V$39/30*Prévisionnel!$C$111)-('Suivi de trésorerie'!V$46/30*Prévisionnel!$C$112))</f>
        <v>0</v>
      </c>
      <c r="W81" s="158">
        <f>-((W$39/30*Prévisionnel!$C$111)-('Suivi de trésorerie'!W$46/30*Prévisionnel!$C$112))</f>
        <v>0</v>
      </c>
      <c r="X81" s="158">
        <f>-((X$39/30*Prévisionnel!$C$111)-('Suivi de trésorerie'!X$46/30*Prévisionnel!$C$112))</f>
        <v>0</v>
      </c>
      <c r="Y81" s="158">
        <f>-((Y$39/30*Prévisionnel!$C$111)-('Suivi de trésorerie'!Y$46/30*Prévisionnel!$C$112))</f>
        <v>0</v>
      </c>
      <c r="Z81" s="158">
        <f>-((Z$39/30*Prévisionnel!$C$111)-('Suivi de trésorerie'!Z$46/30*Prévisionnel!$C$112))</f>
        <v>0</v>
      </c>
      <c r="AA81" s="158">
        <f>-((AA$39/30*Prévisionnel!$C$111)-('Suivi de trésorerie'!AA$46/30*Prévisionnel!$C$112))</f>
        <v>0</v>
      </c>
      <c r="AB81" s="158">
        <f>-((AB$39/30*Prévisionnel!$C$111)-('Suivi de trésorerie'!AB$46/30*Prévisionnel!$C$112))</f>
        <v>0</v>
      </c>
      <c r="AC81" s="158">
        <f>-((AC$39/30*Prévisionnel!$C$111)-('Suivi de trésorerie'!AC$46/30*Prévisionnel!$C$112))</f>
        <v>0</v>
      </c>
      <c r="AD81" s="158">
        <f>-((AD$39/30*Prévisionnel!$C$111)-('Suivi de trésorerie'!AD$46/30*Prévisionnel!$C$112))</f>
        <v>0</v>
      </c>
      <c r="AE81" s="158">
        <f>-((AE$39/30*Prévisionnel!$C$111)-('Suivi de trésorerie'!AE$46/30*Prévisionnel!$C$112))</f>
        <v>0</v>
      </c>
      <c r="AF81" s="158">
        <f>-((AF$39/30*Prévisionnel!$C$111)-('Suivi de trésorerie'!AF$46/30*Prévisionnel!$C$112))</f>
        <v>0</v>
      </c>
      <c r="AG81" s="158">
        <f>-((AG$39/30*Prévisionnel!$C$111)-('Suivi de trésorerie'!AG$46/30*Prévisionnel!$C$112))</f>
        <v>0</v>
      </c>
      <c r="AH81" s="158">
        <f>-((AH$39/30*Prévisionnel!$C$111)-('Suivi de trésorerie'!AH$46/30*Prévisionnel!$C$112))</f>
        <v>0</v>
      </c>
      <c r="AI81" s="158">
        <f>-((AI$39/30*Prévisionnel!$C$111)-('Suivi de trésorerie'!AI$46/30*Prévisionnel!$C$112))</f>
        <v>0</v>
      </c>
      <c r="AJ81" s="158">
        <f>-((AJ$39/30*Prévisionnel!$C$111)-('Suivi de trésorerie'!AJ$46/30*Prévisionnel!$C$112))</f>
        <v>0</v>
      </c>
      <c r="AK81" s="158">
        <f>-((AK$39/30*Prévisionnel!$C$111)-('Suivi de trésorerie'!AK$46/30*Prévisionnel!$C$112))</f>
        <v>0</v>
      </c>
      <c r="AL81" s="158">
        <f>-((AL$39/30*Prévisionnel!$C$111)-('Suivi de trésorerie'!AL$46/30*Prévisionnel!$C$112))</f>
        <v>0</v>
      </c>
      <c r="AM81" s="158">
        <f>-((AM$39/30*Prévisionnel!$C$111)-('Suivi de trésorerie'!AM$46/30*Prévisionnel!$C$112))</f>
        <v>0</v>
      </c>
      <c r="AN81" s="158">
        <f>-((AN$39/30*Prévisionnel!$C$111)-('Suivi de trésorerie'!AN$46/30*Prévisionnel!$C$112))</f>
        <v>0</v>
      </c>
      <c r="AO81" s="158">
        <f>-((AO$39/30*Prévisionnel!$C$111)-('Suivi de trésorerie'!AO$46/30*Prévisionnel!$C$112))</f>
        <v>0</v>
      </c>
    </row>
    <row r="82" spans="2:41" x14ac:dyDescent="0.55000000000000004">
      <c r="B82" s="162" t="s">
        <v>177</v>
      </c>
      <c r="C82" s="160"/>
      <c r="D82" s="160"/>
      <c r="E82" s="161"/>
      <c r="F82" s="158">
        <f>F81-0</f>
        <v>0</v>
      </c>
      <c r="G82" s="158">
        <f>G81-F81</f>
        <v>0</v>
      </c>
      <c r="H82" s="158">
        <f t="shared" ref="H82" si="8">H81-G81</f>
        <v>0</v>
      </c>
      <c r="I82" s="158">
        <f t="shared" ref="I82" si="9">I81-H81</f>
        <v>0</v>
      </c>
      <c r="J82" s="158">
        <f t="shared" ref="J82" si="10">J81-I81</f>
        <v>0</v>
      </c>
      <c r="K82" s="158">
        <f t="shared" ref="K82" si="11">K81-J81</f>
        <v>0</v>
      </c>
      <c r="L82" s="158">
        <f t="shared" ref="L82" si="12">L81-K81</f>
        <v>0</v>
      </c>
      <c r="M82" s="158">
        <f t="shared" ref="M82" si="13">M81-L81</f>
        <v>0</v>
      </c>
      <c r="N82" s="158">
        <f t="shared" ref="N82" si="14">N81-M81</f>
        <v>0</v>
      </c>
      <c r="O82" s="158">
        <f t="shared" ref="O82" si="15">O81-N81</f>
        <v>0</v>
      </c>
      <c r="P82" s="158">
        <f t="shared" ref="P82" si="16">P81-O81</f>
        <v>0</v>
      </c>
      <c r="Q82" s="158">
        <f t="shared" ref="Q82" si="17">Q81-P81</f>
        <v>0</v>
      </c>
      <c r="R82" s="158">
        <f t="shared" ref="R82" si="18">R81-Q81</f>
        <v>0</v>
      </c>
      <c r="S82" s="158">
        <f t="shared" ref="S82" si="19">S81-R81</f>
        <v>0</v>
      </c>
      <c r="T82" s="158">
        <f t="shared" ref="T82" si="20">T81-S81</f>
        <v>0</v>
      </c>
      <c r="U82" s="158">
        <f t="shared" ref="U82" si="21">U81-T81</f>
        <v>0</v>
      </c>
      <c r="V82" s="158">
        <f t="shared" ref="V82" si="22">V81-U81</f>
        <v>0</v>
      </c>
      <c r="W82" s="158">
        <f t="shared" ref="W82" si="23">W81-V81</f>
        <v>0</v>
      </c>
      <c r="X82" s="158">
        <f t="shared" ref="X82" si="24">X81-W81</f>
        <v>0</v>
      </c>
      <c r="Y82" s="158">
        <f t="shared" ref="Y82" si="25">Y81-X81</f>
        <v>0</v>
      </c>
      <c r="Z82" s="158">
        <f t="shared" ref="Z82" si="26">Z81-Y81</f>
        <v>0</v>
      </c>
      <c r="AA82" s="158">
        <f t="shared" ref="AA82" si="27">AA81-Z81</f>
        <v>0</v>
      </c>
      <c r="AB82" s="158">
        <f t="shared" ref="AB82" si="28">AB81-AA81</f>
        <v>0</v>
      </c>
      <c r="AC82" s="158">
        <f t="shared" ref="AC82" si="29">AC81-AB81</f>
        <v>0</v>
      </c>
      <c r="AD82" s="158">
        <f t="shared" ref="AD82" si="30">AD81-AC81</f>
        <v>0</v>
      </c>
      <c r="AE82" s="158">
        <f t="shared" ref="AE82" si="31">AE81-AD81</f>
        <v>0</v>
      </c>
      <c r="AF82" s="158">
        <f t="shared" ref="AF82" si="32">AF81-AE81</f>
        <v>0</v>
      </c>
      <c r="AG82" s="158">
        <f t="shared" ref="AG82" si="33">AG81-AF81</f>
        <v>0</v>
      </c>
      <c r="AH82" s="158">
        <f t="shared" ref="AH82" si="34">AH81-AG81</f>
        <v>0</v>
      </c>
      <c r="AI82" s="158">
        <f t="shared" ref="AI82" si="35">AI81-AH81</f>
        <v>0</v>
      </c>
      <c r="AJ82" s="158">
        <f t="shared" ref="AJ82" si="36">AJ81-AI81</f>
        <v>0</v>
      </c>
      <c r="AK82" s="158">
        <f t="shared" ref="AK82" si="37">AK81-AJ81</f>
        <v>0</v>
      </c>
      <c r="AL82" s="158">
        <f t="shared" ref="AL82" si="38">AL81-AK81</f>
        <v>0</v>
      </c>
      <c r="AM82" s="158">
        <f t="shared" ref="AM82" si="39">AM81-AL81</f>
        <v>0</v>
      </c>
      <c r="AN82" s="158">
        <f t="shared" ref="AN82" si="40">AN81-AM81</f>
        <v>0</v>
      </c>
      <c r="AO82" s="158">
        <f t="shared" ref="AO82" si="41">AO81-AN81</f>
        <v>0</v>
      </c>
    </row>
    <row r="83" spans="2:41" x14ac:dyDescent="0.55000000000000004">
      <c r="B83" s="93" t="s">
        <v>51</v>
      </c>
      <c r="C83" s="94"/>
      <c r="D83" s="94"/>
      <c r="E83" s="120"/>
      <c r="F83" s="108">
        <f>F44+F80-F82</f>
        <v>0</v>
      </c>
      <c r="G83" s="108">
        <f t="shared" ref="G83:AO83" si="42">G44+G80-G82</f>
        <v>0</v>
      </c>
      <c r="H83" s="108">
        <f t="shared" si="42"/>
        <v>0</v>
      </c>
      <c r="I83" s="108">
        <f t="shared" si="42"/>
        <v>0</v>
      </c>
      <c r="J83" s="108">
        <f t="shared" si="42"/>
        <v>0</v>
      </c>
      <c r="K83" s="108">
        <f t="shared" si="42"/>
        <v>0</v>
      </c>
      <c r="L83" s="108">
        <f t="shared" si="42"/>
        <v>0</v>
      </c>
      <c r="M83" s="108">
        <f t="shared" si="42"/>
        <v>0</v>
      </c>
      <c r="N83" s="108">
        <f t="shared" si="42"/>
        <v>0</v>
      </c>
      <c r="O83" s="108">
        <f t="shared" si="42"/>
        <v>0</v>
      </c>
      <c r="P83" s="108">
        <f t="shared" si="42"/>
        <v>0</v>
      </c>
      <c r="Q83" s="108">
        <f t="shared" si="42"/>
        <v>0</v>
      </c>
      <c r="R83" s="108">
        <f t="shared" si="42"/>
        <v>0</v>
      </c>
      <c r="S83" s="108">
        <f t="shared" si="42"/>
        <v>0</v>
      </c>
      <c r="T83" s="108">
        <f t="shared" si="42"/>
        <v>0</v>
      </c>
      <c r="U83" s="108">
        <f t="shared" si="42"/>
        <v>0</v>
      </c>
      <c r="V83" s="108">
        <f t="shared" si="42"/>
        <v>0</v>
      </c>
      <c r="W83" s="108">
        <f t="shared" si="42"/>
        <v>0</v>
      </c>
      <c r="X83" s="108">
        <f t="shared" si="42"/>
        <v>0</v>
      </c>
      <c r="Y83" s="108">
        <f t="shared" si="42"/>
        <v>0</v>
      </c>
      <c r="Z83" s="108">
        <f t="shared" si="42"/>
        <v>0</v>
      </c>
      <c r="AA83" s="108">
        <f t="shared" si="42"/>
        <v>0</v>
      </c>
      <c r="AB83" s="108">
        <f t="shared" si="42"/>
        <v>0</v>
      </c>
      <c r="AC83" s="108">
        <f t="shared" si="42"/>
        <v>0</v>
      </c>
      <c r="AD83" s="108">
        <f>AD44+AD80-AD82</f>
        <v>0</v>
      </c>
      <c r="AE83" s="108">
        <f t="shared" si="42"/>
        <v>0</v>
      </c>
      <c r="AF83" s="108">
        <f t="shared" si="42"/>
        <v>0</v>
      </c>
      <c r="AG83" s="108">
        <f t="shared" si="42"/>
        <v>0</v>
      </c>
      <c r="AH83" s="108">
        <f t="shared" si="42"/>
        <v>0</v>
      </c>
      <c r="AI83" s="108">
        <f t="shared" si="42"/>
        <v>0</v>
      </c>
      <c r="AJ83" s="108">
        <f t="shared" si="42"/>
        <v>0</v>
      </c>
      <c r="AK83" s="108">
        <f t="shared" si="42"/>
        <v>0</v>
      </c>
      <c r="AL83" s="108">
        <f t="shared" si="42"/>
        <v>0</v>
      </c>
      <c r="AM83" s="108">
        <f t="shared" si="42"/>
        <v>0</v>
      </c>
      <c r="AN83" s="108">
        <f t="shared" si="42"/>
        <v>0</v>
      </c>
      <c r="AO83" s="108">
        <f t="shared" si="42"/>
        <v>0</v>
      </c>
    </row>
    <row r="84" spans="2:41" x14ac:dyDescent="0.55000000000000004">
      <c r="B84" s="124" t="s">
        <v>165</v>
      </c>
      <c r="C84" s="102"/>
      <c r="D84" s="102"/>
      <c r="E84" s="125"/>
      <c r="F84" s="103">
        <f>F83</f>
        <v>0</v>
      </c>
      <c r="G84" s="103">
        <f>G83+F84</f>
        <v>0</v>
      </c>
      <c r="H84" s="103">
        <f t="shared" ref="H84:AO84" si="43">H83+G84</f>
        <v>0</v>
      </c>
      <c r="I84" s="103">
        <f t="shared" si="43"/>
        <v>0</v>
      </c>
      <c r="J84" s="103">
        <f t="shared" si="43"/>
        <v>0</v>
      </c>
      <c r="K84" s="103">
        <f t="shared" si="43"/>
        <v>0</v>
      </c>
      <c r="L84" s="103">
        <f t="shared" si="43"/>
        <v>0</v>
      </c>
      <c r="M84" s="103">
        <f t="shared" si="43"/>
        <v>0</v>
      </c>
      <c r="N84" s="103">
        <f t="shared" si="43"/>
        <v>0</v>
      </c>
      <c r="O84" s="103">
        <f t="shared" si="43"/>
        <v>0</v>
      </c>
      <c r="P84" s="103">
        <f t="shared" si="43"/>
        <v>0</v>
      </c>
      <c r="Q84" s="103">
        <f t="shared" si="43"/>
        <v>0</v>
      </c>
      <c r="R84" s="103">
        <f t="shared" si="43"/>
        <v>0</v>
      </c>
      <c r="S84" s="103">
        <f t="shared" si="43"/>
        <v>0</v>
      </c>
      <c r="T84" s="103">
        <f t="shared" si="43"/>
        <v>0</v>
      </c>
      <c r="U84" s="103">
        <f t="shared" si="43"/>
        <v>0</v>
      </c>
      <c r="V84" s="103">
        <f t="shared" si="43"/>
        <v>0</v>
      </c>
      <c r="W84" s="103">
        <f t="shared" si="43"/>
        <v>0</v>
      </c>
      <c r="X84" s="103">
        <f t="shared" si="43"/>
        <v>0</v>
      </c>
      <c r="Y84" s="103">
        <f t="shared" si="43"/>
        <v>0</v>
      </c>
      <c r="Z84" s="103">
        <f t="shared" si="43"/>
        <v>0</v>
      </c>
      <c r="AA84" s="103">
        <f t="shared" si="43"/>
        <v>0</v>
      </c>
      <c r="AB84" s="103">
        <f t="shared" si="43"/>
        <v>0</v>
      </c>
      <c r="AC84" s="103">
        <f t="shared" si="43"/>
        <v>0</v>
      </c>
      <c r="AD84" s="103">
        <f>AD83+AC84</f>
        <v>0</v>
      </c>
      <c r="AE84" s="103">
        <f>AE83+AD84</f>
        <v>0</v>
      </c>
      <c r="AF84" s="103">
        <f t="shared" si="43"/>
        <v>0</v>
      </c>
      <c r="AG84" s="103">
        <f t="shared" si="43"/>
        <v>0</v>
      </c>
      <c r="AH84" s="103">
        <f t="shared" si="43"/>
        <v>0</v>
      </c>
      <c r="AI84" s="103">
        <f t="shared" si="43"/>
        <v>0</v>
      </c>
      <c r="AJ84" s="103">
        <f t="shared" si="43"/>
        <v>0</v>
      </c>
      <c r="AK84" s="103">
        <f t="shared" si="43"/>
        <v>0</v>
      </c>
      <c r="AL84" s="103">
        <f t="shared" si="43"/>
        <v>0</v>
      </c>
      <c r="AM84" s="103">
        <f t="shared" si="43"/>
        <v>0</v>
      </c>
      <c r="AN84" s="103">
        <f t="shared" si="43"/>
        <v>0</v>
      </c>
      <c r="AO84" s="103">
        <f t="shared" si="43"/>
        <v>0</v>
      </c>
    </row>
    <row r="86" spans="2:41" x14ac:dyDescent="0.55000000000000004">
      <c r="Q86" s="37" t="b">
        <f>ROUND(Q84,0)=ROUND(F28,0)</f>
        <v>1</v>
      </c>
      <c r="AC86" s="37" t="b">
        <f>ROUND(AC84,0)=ROUND(G28,0)</f>
        <v>1</v>
      </c>
      <c r="AO86" s="37" t="b">
        <f>ROUND(AO84,0)=ROUND(H28,0)</f>
        <v>1</v>
      </c>
    </row>
  </sheetData>
  <mergeCells count="8">
    <mergeCell ref="F37:Q37"/>
    <mergeCell ref="R37:AC37"/>
    <mergeCell ref="AD37:AO37"/>
    <mergeCell ref="B7:G8"/>
    <mergeCell ref="F10:F11"/>
    <mergeCell ref="G10:G11"/>
    <mergeCell ref="H10:H11"/>
    <mergeCell ref="B32:H33"/>
  </mergeCells>
  <conditionalFormatting sqref="Q86">
    <cfRule type="containsText" dxfId="5" priority="9" operator="containsText" text="FAUX">
      <formula>NOT(ISERROR(SEARCH("FAUX",Q86)))</formula>
    </cfRule>
    <cfRule type="containsText" dxfId="4" priority="10" operator="containsText" text="VRAI">
      <formula>NOT(ISERROR(SEARCH("VRAI",Q86)))</formula>
    </cfRule>
  </conditionalFormatting>
  <conditionalFormatting sqref="AC86">
    <cfRule type="containsText" dxfId="3" priority="3" operator="containsText" text="FAUX">
      <formula>NOT(ISERROR(SEARCH("FAUX",AC86)))</formula>
    </cfRule>
    <cfRule type="containsText" dxfId="2" priority="4" operator="containsText" text="VRAI">
      <formula>NOT(ISERROR(SEARCH("VRAI",AC86)))</formula>
    </cfRule>
  </conditionalFormatting>
  <conditionalFormatting sqref="AO86">
    <cfRule type="containsText" dxfId="1" priority="1" operator="containsText" text="FAUX">
      <formula>NOT(ISERROR(SEARCH("FAUX",AO86)))</formula>
    </cfRule>
    <cfRule type="containsText" dxfId="0" priority="2" operator="containsText" text="VRAI">
      <formula>NOT(ISERROR(SEARCH("VRAI",AO86)))</formula>
    </cfRule>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5D9D6-EA03-4063-A9A1-1D0A96CA25BD}">
  <dimension ref="B1:H23"/>
  <sheetViews>
    <sheetView showGridLines="0" workbookViewId="0">
      <selection activeCell="J26" sqref="J26"/>
    </sheetView>
  </sheetViews>
  <sheetFormatPr baseColWidth="10" defaultColWidth="10.81640625" defaultRowHeight="17.5" x14ac:dyDescent="0.55000000000000004"/>
  <cols>
    <col min="1" max="5" width="10.81640625" style="37"/>
    <col min="6" max="8" width="12.453125" style="37" bestFit="1" customWidth="1"/>
    <col min="9" max="16384" width="10.81640625" style="37"/>
  </cols>
  <sheetData>
    <row r="1" spans="2:8" s="59" customFormat="1" x14ac:dyDescent="0.55000000000000004"/>
    <row r="2" spans="2:8" s="59" customFormat="1" x14ac:dyDescent="0.55000000000000004"/>
    <row r="3" spans="2:8" s="59" customFormat="1" x14ac:dyDescent="0.55000000000000004"/>
    <row r="4" spans="2:8" s="59" customFormat="1" x14ac:dyDescent="0.55000000000000004"/>
    <row r="5" spans="2:8" s="59" customFormat="1" x14ac:dyDescent="0.55000000000000004"/>
    <row r="8" spans="2:8" x14ac:dyDescent="0.55000000000000004">
      <c r="F8" s="204" t="s">
        <v>8</v>
      </c>
      <c r="G8" s="206" t="s">
        <v>9</v>
      </c>
      <c r="H8" s="208" t="s">
        <v>10</v>
      </c>
    </row>
    <row r="9" spans="2:8" x14ac:dyDescent="0.55000000000000004">
      <c r="B9" s="82"/>
      <c r="F9" s="205"/>
      <c r="G9" s="207"/>
      <c r="H9" s="209"/>
    </row>
    <row r="10" spans="2:8" x14ac:dyDescent="0.55000000000000004">
      <c r="B10" s="137" t="s">
        <v>41</v>
      </c>
      <c r="C10" s="84"/>
      <c r="D10" s="84"/>
      <c r="E10" s="84"/>
      <c r="F10" s="138">
        <f>SUM('Investissements - Financement'!C11:C22)</f>
        <v>0</v>
      </c>
      <c r="G10" s="139"/>
      <c r="H10" s="140"/>
    </row>
    <row r="11" spans="2:8" x14ac:dyDescent="0.55000000000000004">
      <c r="B11" s="98" t="s">
        <v>42</v>
      </c>
      <c r="F11" s="141">
        <f>'Investissements - Financement'!C23</f>
        <v>0</v>
      </c>
      <c r="G11" s="141"/>
      <c r="H11" s="142"/>
    </row>
    <row r="12" spans="2:8" x14ac:dyDescent="0.55000000000000004">
      <c r="B12" s="98" t="s">
        <v>146</v>
      </c>
      <c r="F12" s="141">
        <f>IF(
(('Compte de résultat'!F$12/360*Prévisionnel!$C$111)+('Compte de résultat'!F$14/360*Prévisionnel!$C$112))&gt;0,
(('Compte de résultat'!F$12/360*Prévisionnel!$C$111)+('Compte de résultat'!F$14/360*Prévisionnel!$C$112)),
0)</f>
        <v>0</v>
      </c>
      <c r="G12" s="141">
        <f>IF(
((('Compte de résultat'!G$12/360*Prévisionnel!$C$111)+('Compte de résultat'!G$14/360*Prévisionnel!$C$112))-(('Compte de résultat'!F$12/360*Prévisionnel!$C$111)+('Compte de résultat'!F$14/360*Prévisionnel!$C$112)))&gt;0,
((('Compte de résultat'!G$12/360*Prévisionnel!$C$111)+('Compte de résultat'!G$14/360*Prévisionnel!$C$112))-(('Compte de résultat'!F$12/360*Prévisionnel!$C$111)+('Compte de résultat'!F$14/360*Prévisionnel!$C$112))),
0)</f>
        <v>0</v>
      </c>
      <c r="H12" s="143">
        <f>IF(
((('Compte de résultat'!H$12/360*Prévisionnel!$C$111)+('Compte de résultat'!H$14/360*Prévisionnel!$C$112))-(('Compte de résultat'!G$12/360*Prévisionnel!$C$111)+('Compte de résultat'!G$14/360*Prévisionnel!$C$112)))&gt;0,
((('Compte de résultat'!H$12/360*Prévisionnel!$C$111)+('Compte de résultat'!H$14/360*Prévisionnel!$C$112))-(('Compte de résultat'!G$12/360*Prévisionnel!$C$111)+('Compte de résultat'!G$14/360*Prévisionnel!$C$112))),
0)</f>
        <v>0</v>
      </c>
    </row>
    <row r="13" spans="2:8" x14ac:dyDescent="0.55000000000000004">
      <c r="B13" s="98" t="s">
        <v>43</v>
      </c>
      <c r="F13" s="141">
        <f>-'Suivi de trésorerie'!F23</f>
        <v>0</v>
      </c>
      <c r="G13" s="141">
        <f>-'Suivi de trésorerie'!G23</f>
        <v>0</v>
      </c>
      <c r="H13" s="143">
        <f>-'Suivi de trésorerie'!H23</f>
        <v>0</v>
      </c>
    </row>
    <row r="14" spans="2:8" x14ac:dyDescent="0.55000000000000004">
      <c r="B14" s="93" t="s">
        <v>44</v>
      </c>
      <c r="C14" s="94"/>
      <c r="D14" s="94"/>
      <c r="E14" s="94"/>
      <c r="F14" s="144">
        <f>SUM(F10:F13)</f>
        <v>0</v>
      </c>
      <c r="G14" s="144">
        <f t="shared" ref="G14:H14" si="0">SUM(G10:G13)</f>
        <v>0</v>
      </c>
      <c r="H14" s="145">
        <f t="shared" si="0"/>
        <v>0</v>
      </c>
    </row>
    <row r="15" spans="2:8" x14ac:dyDescent="0.55000000000000004">
      <c r="B15" s="98" t="s">
        <v>45</v>
      </c>
      <c r="F15" s="141">
        <f>'Investissements - Financement'!C35+'Investissements - Financement'!C36</f>
        <v>0</v>
      </c>
      <c r="G15" s="141"/>
      <c r="H15" s="143"/>
    </row>
    <row r="16" spans="2:8" x14ac:dyDescent="0.55000000000000004">
      <c r="B16" s="98" t="s">
        <v>46</v>
      </c>
      <c r="F16" s="141">
        <f>SUM('Investissements - Financement'!C37:C39)</f>
        <v>0</v>
      </c>
      <c r="G16" s="141"/>
      <c r="H16" s="143"/>
    </row>
    <row r="17" spans="2:8" x14ac:dyDescent="0.55000000000000004">
      <c r="B17" s="98" t="s">
        <v>47</v>
      </c>
      <c r="F17" s="141">
        <f>SUM('Investissements - Financement'!C40:C41)</f>
        <v>0</v>
      </c>
      <c r="G17" s="141"/>
      <c r="H17" s="143"/>
    </row>
    <row r="18" spans="2:8" x14ac:dyDescent="0.55000000000000004">
      <c r="B18" s="98" t="s">
        <v>48</v>
      </c>
      <c r="F18" s="141">
        <f>'Investissements - Financement'!C42</f>
        <v>0</v>
      </c>
      <c r="G18" s="141"/>
      <c r="H18" s="143"/>
    </row>
    <row r="19" spans="2:8" x14ac:dyDescent="0.55000000000000004">
      <c r="B19" s="98" t="s">
        <v>146</v>
      </c>
      <c r="F19" s="141">
        <f>IF(
(('Compte de résultat'!F$12/360*Prévisionnel!$C$111)+('Compte de résultat'!F$14/360*Prévisionnel!$C$112))&lt;=0,
-(('Compte de résultat'!F$12/360*Prévisionnel!$C$111)+('Compte de résultat'!F$14/360*Prévisionnel!$C$112)),
0)</f>
        <v>0</v>
      </c>
      <c r="G19" s="141">
        <f>IF(
((('Compte de résultat'!G$12/360*Prévisionnel!$C$111)+('Compte de résultat'!G$14/360*Prévisionnel!$C$112))-(('Compte de résultat'!F$12/360*Prévisionnel!$C$111)+('Compte de résultat'!F$14/360*Prévisionnel!$C$112)))&lt;=0,
-((('Compte de résultat'!G$12/360*Prévisionnel!$C$111)+('Compte de résultat'!G$14/360*Prévisionnel!$C$112))-(('Compte de résultat'!F$12/360*Prévisionnel!$C$111)+('Compte de résultat'!F$14/360*Prévisionnel!$C$112))),
0)</f>
        <v>0</v>
      </c>
      <c r="H19" s="143">
        <f>IF(
((('Compte de résultat'!H$12/360*Prévisionnel!$C$111)+('Compte de résultat'!H$14/360*Prévisionnel!$C$112))-(('Compte de résultat'!G$12/360*Prévisionnel!$C$111)+('Compte de résultat'!G$14/360*Prévisionnel!$C$112)))&lt;=0,
-((('Compte de résultat'!H$12/360*Prévisionnel!$C$111)+('Compte de résultat'!H$14/360*Prévisionnel!$C$112))-(('Compte de résultat'!G$12/360*Prévisionnel!$C$111)+('Compte de résultat'!G$14/360*Prévisionnel!$C$112))),
0)</f>
        <v>0</v>
      </c>
    </row>
    <row r="20" spans="2:8" x14ac:dyDescent="0.55000000000000004">
      <c r="B20" s="98" t="s">
        <v>49</v>
      </c>
      <c r="F20" s="141">
        <f>'Compte de résultat'!F51-'Compte de résultat'!F47</f>
        <v>0</v>
      </c>
      <c r="G20" s="141">
        <f>'Compte de résultat'!G51-'Compte de résultat'!G47</f>
        <v>0</v>
      </c>
      <c r="H20" s="143">
        <f>'Compte de résultat'!H51-'Compte de résultat'!H47</f>
        <v>0</v>
      </c>
    </row>
    <row r="21" spans="2:8" x14ac:dyDescent="0.55000000000000004">
      <c r="B21" s="93" t="s">
        <v>50</v>
      </c>
      <c r="C21" s="94"/>
      <c r="D21" s="94"/>
      <c r="E21" s="94"/>
      <c r="F21" s="146">
        <f>SUM(F15:F20)</f>
        <v>0</v>
      </c>
      <c r="G21" s="146">
        <f t="shared" ref="G21:H21" si="1">SUM(G15:G20)</f>
        <v>0</v>
      </c>
      <c r="H21" s="147">
        <f t="shared" si="1"/>
        <v>0</v>
      </c>
    </row>
    <row r="22" spans="2:8" x14ac:dyDescent="0.55000000000000004">
      <c r="B22" s="98" t="s">
        <v>51</v>
      </c>
      <c r="F22" s="141">
        <f>F21-F14</f>
        <v>0</v>
      </c>
      <c r="G22" s="141">
        <f t="shared" ref="G22:H22" si="2">G21-G14</f>
        <v>0</v>
      </c>
      <c r="H22" s="143">
        <f t="shared" si="2"/>
        <v>0</v>
      </c>
    </row>
    <row r="23" spans="2:8" x14ac:dyDescent="0.55000000000000004">
      <c r="B23" s="93" t="s">
        <v>52</v>
      </c>
      <c r="C23" s="94"/>
      <c r="D23" s="94"/>
      <c r="E23" s="94"/>
      <c r="F23" s="146">
        <f>F22</f>
        <v>0</v>
      </c>
      <c r="G23" s="146">
        <f>F23+G22</f>
        <v>0</v>
      </c>
      <c r="H23" s="147">
        <f>G23+H22</f>
        <v>0</v>
      </c>
    </row>
  </sheetData>
  <mergeCells count="3">
    <mergeCell ref="F8:F9"/>
    <mergeCell ref="G8:G9"/>
    <mergeCell ref="H8:H9"/>
  </mergeCells>
  <pageMargins left="0.7" right="0.7" top="0.75" bottom="0.75" header="0.3" footer="0.3"/>
  <ignoredErrors>
    <ignoredError sqref="F10" formulaRange="1"/>
  </ignoredError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5E47D-515B-43B2-B5C2-B9D70A3818F8}">
  <sheetPr>
    <tabColor rgb="FF37D7B7"/>
  </sheetPr>
  <dimension ref="A1:D28"/>
  <sheetViews>
    <sheetView showGridLines="0" topLeftCell="A10" zoomScale="74" zoomScaleNormal="74" workbookViewId="0">
      <selection activeCell="D20" sqref="D20"/>
    </sheetView>
  </sheetViews>
  <sheetFormatPr baseColWidth="10" defaultColWidth="10.81640625" defaultRowHeight="14.5" x14ac:dyDescent="0.35"/>
  <cols>
    <col min="1" max="1" width="39.6328125" style="155" customWidth="1"/>
    <col min="2" max="4" width="13.26953125" customWidth="1"/>
  </cols>
  <sheetData>
    <row r="1" spans="1:4" s="59" customFormat="1" ht="17.5" x14ac:dyDescent="0.55000000000000004">
      <c r="A1" s="149"/>
    </row>
    <row r="2" spans="1:4" s="59" customFormat="1" ht="17.5" x14ac:dyDescent="0.55000000000000004">
      <c r="A2" s="149"/>
    </row>
    <row r="3" spans="1:4" s="59" customFormat="1" ht="17.5" x14ac:dyDescent="0.55000000000000004">
      <c r="A3" s="149"/>
    </row>
    <row r="4" spans="1:4" s="59" customFormat="1" ht="17.5" x14ac:dyDescent="0.55000000000000004">
      <c r="A4" s="149"/>
    </row>
    <row r="5" spans="1:4" s="59" customFormat="1" ht="17.5" x14ac:dyDescent="0.55000000000000004">
      <c r="A5" s="149"/>
    </row>
    <row r="8" spans="1:4" ht="19" x14ac:dyDescent="0.6">
      <c r="A8" s="150" t="s">
        <v>185</v>
      </c>
    </row>
    <row r="9" spans="1:4" ht="19" x14ac:dyDescent="0.6">
      <c r="A9" s="150" t="s">
        <v>186</v>
      </c>
    </row>
    <row r="11" spans="1:4" ht="19" x14ac:dyDescent="0.6">
      <c r="A11" s="151"/>
      <c r="B11" s="152" t="s">
        <v>8</v>
      </c>
      <c r="C11" s="152" t="s">
        <v>90</v>
      </c>
      <c r="D11" s="152" t="s">
        <v>10</v>
      </c>
    </row>
    <row r="12" spans="1:4" ht="19" x14ac:dyDescent="0.6">
      <c r="A12" s="150" t="s">
        <v>187</v>
      </c>
      <c r="B12" s="153">
        <f>'Compte de résultat'!F12</f>
        <v>0</v>
      </c>
      <c r="C12" s="153">
        <f>'Compte de résultat'!G12</f>
        <v>0</v>
      </c>
      <c r="D12" s="153">
        <f>'Compte de résultat'!H12</f>
        <v>0</v>
      </c>
    </row>
    <row r="13" spans="1:4" ht="19" x14ac:dyDescent="0.6">
      <c r="A13" s="150" t="s">
        <v>188</v>
      </c>
      <c r="B13" s="153">
        <f>'Compte de résultat'!F14</f>
        <v>0</v>
      </c>
      <c r="C13" s="153">
        <f>'Compte de résultat'!G14</f>
        <v>0</v>
      </c>
      <c r="D13" s="153">
        <f>'Compte de résultat'!H14</f>
        <v>0</v>
      </c>
    </row>
    <row r="14" spans="1:4" ht="19" x14ac:dyDescent="0.6">
      <c r="A14" s="150" t="s">
        <v>189</v>
      </c>
      <c r="B14" s="153">
        <f>'Compte de résultat'!F41+'Compte de résultat'!F42</f>
        <v>0</v>
      </c>
      <c r="C14" s="153">
        <f>'Compte de résultat'!G41+'Compte de résultat'!G42</f>
        <v>0</v>
      </c>
      <c r="D14" s="153">
        <f>'Compte de résultat'!H41+'Compte de résultat'!H42</f>
        <v>0</v>
      </c>
    </row>
    <row r="15" spans="1:4" ht="19" x14ac:dyDescent="0.6">
      <c r="A15" s="150" t="s">
        <v>190</v>
      </c>
      <c r="B15" s="154">
        <f>'Données du projet'!C31</f>
        <v>0</v>
      </c>
      <c r="C15" s="154">
        <f>B15+Prévisionnel!C75</f>
        <v>0</v>
      </c>
      <c r="D15" s="154">
        <f>C15+Prévisionnel!C76</f>
        <v>0</v>
      </c>
    </row>
    <row r="16" spans="1:4" ht="19" x14ac:dyDescent="0.6">
      <c r="A16" s="150" t="s">
        <v>191</v>
      </c>
      <c r="B16" s="154">
        <f>'Données du projet'!C34+B15</f>
        <v>0</v>
      </c>
      <c r="C16" s="154">
        <f>'Données du projet'!C34+C15</f>
        <v>0</v>
      </c>
      <c r="D16" s="154">
        <f>'Données du projet'!C34+D15</f>
        <v>0</v>
      </c>
    </row>
    <row r="17" spans="1:4" ht="19" x14ac:dyDescent="0.6">
      <c r="A17" s="150"/>
      <c r="B17" s="154"/>
      <c r="C17" s="154"/>
      <c r="D17" s="154"/>
    </row>
    <row r="18" spans="1:4" ht="19" x14ac:dyDescent="0.6">
      <c r="A18" s="150" t="s">
        <v>192</v>
      </c>
      <c r="B18" s="153">
        <f>'Compte de résultat'!F17</f>
        <v>0</v>
      </c>
      <c r="C18" s="153">
        <f>'Compte de résultat'!G17</f>
        <v>0</v>
      </c>
      <c r="D18" s="153">
        <f>'Compte de résultat'!H17</f>
        <v>0</v>
      </c>
    </row>
    <row r="19" spans="1:4" ht="19" x14ac:dyDescent="0.6">
      <c r="A19" s="150" t="s">
        <v>193</v>
      </c>
      <c r="B19" s="153">
        <f>'Compte de résultat'!F45</f>
        <v>0</v>
      </c>
      <c r="C19" s="153">
        <f>'Compte de résultat'!G45</f>
        <v>0</v>
      </c>
      <c r="D19" s="153">
        <f>'Compte de résultat'!H45</f>
        <v>0</v>
      </c>
    </row>
    <row r="20" spans="1:4" ht="19" x14ac:dyDescent="0.6">
      <c r="A20" s="150" t="s">
        <v>194</v>
      </c>
      <c r="B20" s="153">
        <f>'Plan de financement'!F20</f>
        <v>0</v>
      </c>
      <c r="C20" s="153">
        <f>'Plan de financement'!G20</f>
        <v>0</v>
      </c>
      <c r="D20" s="153">
        <f>'Plan de financement'!H20</f>
        <v>0</v>
      </c>
    </row>
    <row r="21" spans="1:4" ht="19" x14ac:dyDescent="0.6">
      <c r="A21" s="150"/>
      <c r="B21" s="154"/>
      <c r="C21" s="154"/>
      <c r="D21" s="154"/>
    </row>
    <row r="22" spans="1:4" ht="19" x14ac:dyDescent="0.6">
      <c r="A22" s="150" t="s">
        <v>195</v>
      </c>
      <c r="B22" s="153">
        <f>'Investissements - Financement'!C37+'Investissements - Financement'!C38+'Investissements - Financement'!C39</f>
        <v>0</v>
      </c>
      <c r="C22" s="153">
        <f>'Investissements - Financement'!E37+'Investissements - Financement'!E38+'Investissements - Financement'!E39</f>
        <v>0</v>
      </c>
      <c r="D22" s="153">
        <f>'Investissements - Financement'!F37+'Investissements - Financement'!F38+'Investissements - Financement'!F39</f>
        <v>0</v>
      </c>
    </row>
    <row r="23" spans="1:4" ht="19" x14ac:dyDescent="0.6">
      <c r="A23" s="150" t="s">
        <v>196</v>
      </c>
      <c r="B23" s="153">
        <f>'Investissements - Financement'!C35+'Investissements - Financement'!C36</f>
        <v>0</v>
      </c>
      <c r="C23" s="153">
        <f>B23</f>
        <v>0</v>
      </c>
      <c r="D23" s="153">
        <f>C23</f>
        <v>0</v>
      </c>
    </row>
    <row r="24" spans="1:4" ht="19" x14ac:dyDescent="0.6">
      <c r="A24" s="150" t="s">
        <v>197</v>
      </c>
      <c r="B24" s="153">
        <f>SUM(B22:B23)</f>
        <v>0</v>
      </c>
      <c r="C24" s="153">
        <f t="shared" ref="C24:D24" si="0">SUM(C22:C23)</f>
        <v>0</v>
      </c>
      <c r="D24" s="153">
        <f t="shared" si="0"/>
        <v>0</v>
      </c>
    </row>
    <row r="25" spans="1:4" ht="19" x14ac:dyDescent="0.6">
      <c r="A25" s="150" t="s">
        <v>198</v>
      </c>
      <c r="B25" s="153">
        <f>'Suivi de trésorerie'!F28</f>
        <v>0</v>
      </c>
      <c r="C25" s="153">
        <f>'Suivi de trésorerie'!G28</f>
        <v>0</v>
      </c>
      <c r="D25" s="153">
        <f>'Suivi de trésorerie'!H28</f>
        <v>0</v>
      </c>
    </row>
    <row r="26" spans="1:4" ht="19" x14ac:dyDescent="0.6">
      <c r="A26" s="150" t="s">
        <v>199</v>
      </c>
      <c r="B26" s="153">
        <f>'Compte de résultat'!F12/365*Prévisionnel!$C$111</f>
        <v>0</v>
      </c>
      <c r="C26" s="153">
        <f>'Compte de résultat'!G12/365*Prévisionnel!$C$111</f>
        <v>0</v>
      </c>
      <c r="D26" s="153">
        <f>'Compte de résultat'!H12/365*Prévisionnel!$C$111</f>
        <v>0</v>
      </c>
    </row>
    <row r="27" spans="1:4" ht="19" x14ac:dyDescent="0.6">
      <c r="A27" s="150" t="s">
        <v>200</v>
      </c>
      <c r="B27" s="153">
        <f>'Compte de résultat'!F14/365*Prévisionnel!$C$112</f>
        <v>0</v>
      </c>
      <c r="C27" s="153">
        <f>'Compte de résultat'!G14/365*Prévisionnel!$C$112</f>
        <v>0</v>
      </c>
      <c r="D27" s="153">
        <f>'Compte de résultat'!H14/365*Prévisionnel!$C$112</f>
        <v>0</v>
      </c>
    </row>
    <row r="28" spans="1:4" ht="19" x14ac:dyDescent="0.6">
      <c r="A28" s="150" t="s">
        <v>201</v>
      </c>
      <c r="B28" s="153">
        <f>'Plan de financement'!F11</f>
        <v>0</v>
      </c>
      <c r="C28" s="153">
        <f>'Plan de financement'!G11</f>
        <v>0</v>
      </c>
      <c r="D28" s="153">
        <f>'Plan de financement'!H11</f>
        <v>0</v>
      </c>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E4C96-7ED9-4488-B379-B5883DAB45EC}">
  <sheetPr>
    <tabColor rgb="FF37D7B7"/>
  </sheetPr>
  <dimension ref="A1:D28"/>
  <sheetViews>
    <sheetView showGridLines="0" topLeftCell="A4" zoomScale="74" zoomScaleNormal="74" workbookViewId="0">
      <selection activeCell="D17" sqref="D17"/>
    </sheetView>
  </sheetViews>
  <sheetFormatPr baseColWidth="10" defaultColWidth="10.81640625" defaultRowHeight="14.5" x14ac:dyDescent="0.35"/>
  <cols>
    <col min="1" max="1" width="39.6328125" style="155" customWidth="1"/>
    <col min="2" max="4" width="13.26953125" customWidth="1"/>
  </cols>
  <sheetData>
    <row r="1" spans="1:4" s="59" customFormat="1" ht="17.5" x14ac:dyDescent="0.55000000000000004">
      <c r="A1" s="149"/>
    </row>
    <row r="2" spans="1:4" s="59" customFormat="1" ht="17.5" x14ac:dyDescent="0.55000000000000004">
      <c r="A2" s="149"/>
    </row>
    <row r="3" spans="1:4" s="59" customFormat="1" ht="17.5" x14ac:dyDescent="0.55000000000000004">
      <c r="A3" s="149"/>
    </row>
    <row r="4" spans="1:4" s="59" customFormat="1" ht="17.5" x14ac:dyDescent="0.55000000000000004">
      <c r="A4" s="149"/>
    </row>
    <row r="5" spans="1:4" s="59" customFormat="1" ht="17.5" x14ac:dyDescent="0.55000000000000004">
      <c r="A5" s="149"/>
    </row>
    <row r="8" spans="1:4" ht="19" x14ac:dyDescent="0.6">
      <c r="A8" s="150" t="s">
        <v>185</v>
      </c>
    </row>
    <row r="9" spans="1:4" ht="19" x14ac:dyDescent="0.6">
      <c r="A9" s="150" t="s">
        <v>186</v>
      </c>
    </row>
    <row r="11" spans="1:4" ht="19" x14ac:dyDescent="0.6">
      <c r="A11" s="151"/>
      <c r="B11" s="152" t="s">
        <v>8</v>
      </c>
      <c r="C11" s="152" t="s">
        <v>90</v>
      </c>
      <c r="D11" s="152" t="s">
        <v>10</v>
      </c>
    </row>
    <row r="12" spans="1:4" ht="19" x14ac:dyDescent="0.6">
      <c r="A12" s="150" t="s">
        <v>187</v>
      </c>
      <c r="B12" s="153">
        <f>'Compte de résultat'!F12</f>
        <v>0</v>
      </c>
      <c r="C12" s="153">
        <f>'Compte de résultat'!G12</f>
        <v>0</v>
      </c>
      <c r="D12" s="153">
        <f>'Compte de résultat'!H12</f>
        <v>0</v>
      </c>
    </row>
    <row r="13" spans="1:4" ht="19" x14ac:dyDescent="0.6">
      <c r="A13" s="150" t="s">
        <v>190</v>
      </c>
      <c r="B13" s="154">
        <f>'Données du projet'!C31</f>
        <v>0</v>
      </c>
      <c r="C13" s="154">
        <f>B13+Prévisionnel!C75</f>
        <v>0</v>
      </c>
      <c r="D13" s="154">
        <f>C13+Prévisionnel!C76</f>
        <v>0</v>
      </c>
    </row>
    <row r="14" spans="1:4" ht="19" x14ac:dyDescent="0.6">
      <c r="A14" s="150" t="s">
        <v>240</v>
      </c>
      <c r="B14" s="154">
        <f>'Données du projet'!C34</f>
        <v>0</v>
      </c>
      <c r="C14" s="154">
        <f>B14</f>
        <v>0</v>
      </c>
      <c r="D14" s="154">
        <f>C14</f>
        <v>0</v>
      </c>
    </row>
    <row r="15" spans="1:4" ht="19" x14ac:dyDescent="0.6">
      <c r="A15" s="150" t="s">
        <v>188</v>
      </c>
      <c r="B15" s="153">
        <f>'Compte de résultat'!F14</f>
        <v>0</v>
      </c>
      <c r="C15" s="153">
        <f>'Compte de résultat'!G14</f>
        <v>0</v>
      </c>
      <c r="D15" s="153">
        <f>'Compte de résultat'!H14</f>
        <v>0</v>
      </c>
    </row>
    <row r="16" spans="1:4" ht="19" x14ac:dyDescent="0.6">
      <c r="A16" s="150" t="s">
        <v>241</v>
      </c>
      <c r="B16" s="153">
        <f>Prévisionnel!F74</f>
        <v>0</v>
      </c>
      <c r="C16" s="153">
        <f>Prévisionnel!F75</f>
        <v>0</v>
      </c>
      <c r="D16" s="153">
        <f>Prévisionnel!F76</f>
        <v>0</v>
      </c>
    </row>
    <row r="17" spans="1:4" ht="19" x14ac:dyDescent="0.6">
      <c r="A17" s="150" t="s">
        <v>242</v>
      </c>
      <c r="B17" s="153">
        <f>'Données du projet'!C35</f>
        <v>0</v>
      </c>
      <c r="C17" s="153">
        <f>B17</f>
        <v>0</v>
      </c>
      <c r="D17" s="153">
        <f>C17</f>
        <v>0</v>
      </c>
    </row>
    <row r="18" spans="1:4" ht="19" x14ac:dyDescent="0.6">
      <c r="A18" s="150" t="s">
        <v>243</v>
      </c>
      <c r="B18" s="153">
        <f>'Compte de résultat'!F17</f>
        <v>0</v>
      </c>
      <c r="C18" s="153">
        <f>'Compte de résultat'!G17</f>
        <v>0</v>
      </c>
      <c r="D18" s="153">
        <f>'Compte de résultat'!H17</f>
        <v>0</v>
      </c>
    </row>
    <row r="19" spans="1:4" ht="19" x14ac:dyDescent="0.6">
      <c r="A19" s="150" t="s">
        <v>244</v>
      </c>
      <c r="B19" s="153">
        <f>'Compte de résultat'!F45</f>
        <v>0</v>
      </c>
      <c r="C19" s="153">
        <f>'Compte de résultat'!G45</f>
        <v>0</v>
      </c>
      <c r="D19" s="153">
        <f>'Compte de résultat'!H45</f>
        <v>0</v>
      </c>
    </row>
    <row r="20" spans="1:4" ht="19" x14ac:dyDescent="0.6">
      <c r="A20" s="150"/>
      <c r="B20" s="153"/>
      <c r="C20" s="153"/>
      <c r="D20" s="153"/>
    </row>
    <row r="21" spans="1:4" ht="19" x14ac:dyDescent="0.6">
      <c r="A21" s="150"/>
      <c r="B21" s="154"/>
      <c r="C21" s="154"/>
      <c r="D21" s="154"/>
    </row>
    <row r="22" spans="1:4" ht="19" x14ac:dyDescent="0.6">
      <c r="A22" s="150"/>
      <c r="B22" s="153"/>
      <c r="C22" s="153"/>
      <c r="D22" s="153"/>
    </row>
    <row r="23" spans="1:4" ht="19" x14ac:dyDescent="0.6">
      <c r="A23" s="150"/>
      <c r="B23" s="153"/>
      <c r="C23" s="153"/>
      <c r="D23" s="153"/>
    </row>
    <row r="24" spans="1:4" ht="19" x14ac:dyDescent="0.6">
      <c r="A24" s="150"/>
      <c r="B24" s="153"/>
      <c r="C24" s="153"/>
      <c r="D24" s="153"/>
    </row>
    <row r="25" spans="1:4" ht="19" x14ac:dyDescent="0.6">
      <c r="A25" s="150"/>
      <c r="B25" s="153"/>
      <c r="C25" s="153"/>
      <c r="D25" s="153"/>
    </row>
    <row r="26" spans="1:4" ht="19" x14ac:dyDescent="0.6">
      <c r="A26" s="150"/>
      <c r="B26" s="153"/>
      <c r="C26" s="153"/>
      <c r="D26" s="153"/>
    </row>
    <row r="27" spans="1:4" ht="19" x14ac:dyDescent="0.6">
      <c r="A27" s="150"/>
      <c r="B27" s="153"/>
      <c r="C27" s="153"/>
      <c r="D27" s="153"/>
    </row>
    <row r="28" spans="1:4" ht="19" x14ac:dyDescent="0.6">
      <c r="A28" s="150"/>
      <c r="B28" s="153"/>
      <c r="C28" s="153"/>
      <c r="D28" s="153"/>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56D34-EC23-4629-85CF-C797C30EA3FC}">
  <sheetPr>
    <tabColor rgb="FF37D7B7"/>
  </sheetPr>
  <dimension ref="B7"/>
  <sheetViews>
    <sheetView showGridLines="0" workbookViewId="0"/>
  </sheetViews>
  <sheetFormatPr baseColWidth="10" defaultColWidth="10.81640625" defaultRowHeight="14.5" x14ac:dyDescent="0.35"/>
  <cols>
    <col min="1" max="16384" width="10.81640625" style="2"/>
  </cols>
  <sheetData>
    <row r="7" spans="2:2" ht="47" x14ac:dyDescent="1.4">
      <c r="B7" s="7" t="s">
        <v>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EA353-5E47-47E0-9A6C-2BEB0ECC9E60}">
  <dimension ref="B1:F35"/>
  <sheetViews>
    <sheetView showGridLines="0" zoomScale="92" zoomScaleNormal="92" workbookViewId="0">
      <pane xSplit="2" ySplit="5" topLeftCell="C21" activePane="bottomRight" state="frozen"/>
      <selection pane="topRight" activeCell="C1" sqref="C1"/>
      <selection pane="bottomLeft" activeCell="A6" sqref="A6"/>
      <selection pane="bottomRight" activeCell="B37" sqref="B37"/>
    </sheetView>
  </sheetViews>
  <sheetFormatPr baseColWidth="10" defaultColWidth="10.81640625" defaultRowHeight="14.5" x14ac:dyDescent="0.35"/>
  <cols>
    <col min="1" max="1" width="2.81640625" style="1" customWidth="1"/>
    <col min="2" max="2" width="59.453125" style="1" bestFit="1" customWidth="1"/>
    <col min="3" max="3" width="17.453125" style="1" customWidth="1"/>
    <col min="4" max="16384" width="10.81640625" style="1"/>
  </cols>
  <sheetData>
    <row r="1" spans="2:6" s="6" customFormat="1" x14ac:dyDescent="0.35"/>
    <row r="2" spans="2:6" s="6" customFormat="1" x14ac:dyDescent="0.35"/>
    <row r="3" spans="2:6" s="6" customFormat="1" x14ac:dyDescent="0.35"/>
    <row r="4" spans="2:6" s="6" customFormat="1" x14ac:dyDescent="0.35"/>
    <row r="5" spans="2:6" s="6" customFormat="1" x14ac:dyDescent="0.35"/>
    <row r="6" spans="2:6" s="4" customFormat="1" ht="17.5" x14ac:dyDescent="0.55000000000000004">
      <c r="D6" s="3"/>
    </row>
    <row r="7" spans="2:6" s="6" customFormat="1" x14ac:dyDescent="0.35">
      <c r="B7" s="194" t="s">
        <v>67</v>
      </c>
      <c r="C7" s="194"/>
      <c r="D7" s="194"/>
      <c r="E7" s="194"/>
      <c r="F7" s="194"/>
    </row>
    <row r="8" spans="2:6" s="6" customFormat="1" x14ac:dyDescent="0.35">
      <c r="B8" s="194"/>
      <c r="C8" s="194"/>
      <c r="D8" s="194"/>
      <c r="E8" s="194"/>
      <c r="F8" s="194"/>
    </row>
    <row r="9" spans="2:6" x14ac:dyDescent="0.35">
      <c r="B9" s="5"/>
    </row>
    <row r="10" spans="2:6" ht="17.5" x14ac:dyDescent="0.55000000000000004">
      <c r="B10" s="11" t="s">
        <v>0</v>
      </c>
      <c r="C10" s="179"/>
    </row>
    <row r="11" spans="2:6" ht="17.5" x14ac:dyDescent="0.55000000000000004">
      <c r="B11" s="11" t="s">
        <v>1</v>
      </c>
      <c r="C11" s="179"/>
    </row>
    <row r="12" spans="2:6" ht="17.5" x14ac:dyDescent="0.55000000000000004">
      <c r="B12" s="10" t="s">
        <v>132</v>
      </c>
      <c r="C12" s="179"/>
    </row>
    <row r="13" spans="2:6" ht="17.5" x14ac:dyDescent="0.35">
      <c r="B13" s="10" t="s">
        <v>133</v>
      </c>
      <c r="C13" s="180"/>
      <c r="D13" s="32" t="s">
        <v>166</v>
      </c>
    </row>
    <row r="15" spans="2:6" s="6" customFormat="1" x14ac:dyDescent="0.35">
      <c r="B15" s="194" t="s">
        <v>5</v>
      </c>
      <c r="C15" s="194"/>
      <c r="D15" s="194"/>
      <c r="E15" s="194"/>
      <c r="F15" s="194"/>
    </row>
    <row r="16" spans="2:6" s="6" customFormat="1" x14ac:dyDescent="0.35">
      <c r="B16" s="194"/>
      <c r="C16" s="194"/>
      <c r="D16" s="194"/>
      <c r="E16" s="194"/>
      <c r="F16" s="194"/>
    </row>
    <row r="18" spans="2:6" ht="17.5" x14ac:dyDescent="0.35">
      <c r="B18" s="14"/>
      <c r="C18" s="13" t="s">
        <v>6</v>
      </c>
      <c r="D18" s="13" t="s">
        <v>7</v>
      </c>
    </row>
    <row r="19" spans="2:6" ht="17.5" x14ac:dyDescent="0.35">
      <c r="B19" s="22" t="s">
        <v>136</v>
      </c>
      <c r="C19" s="15"/>
      <c r="D19" s="16"/>
    </row>
    <row r="20" spans="2:6" customFormat="1" ht="17.5" x14ac:dyDescent="0.35">
      <c r="B20" s="171"/>
      <c r="C20" s="20"/>
      <c r="D20" s="21"/>
    </row>
    <row r="22" spans="2:6" s="6" customFormat="1" x14ac:dyDescent="0.35">
      <c r="B22" s="194" t="s">
        <v>89</v>
      </c>
      <c r="C22" s="194"/>
      <c r="D22" s="194"/>
      <c r="E22" s="194"/>
      <c r="F22" s="194"/>
    </row>
    <row r="23" spans="2:6" s="6" customFormat="1" x14ac:dyDescent="0.35">
      <c r="B23" s="194"/>
      <c r="C23" s="194"/>
      <c r="D23" s="194"/>
      <c r="E23" s="194"/>
      <c r="F23" s="194"/>
    </row>
    <row r="25" spans="2:6" ht="17.5" x14ac:dyDescent="0.35">
      <c r="B25" s="23" t="s">
        <v>68</v>
      </c>
      <c r="C25" s="181"/>
      <c r="D25" s="32" t="s">
        <v>166</v>
      </c>
    </row>
    <row r="26" spans="2:6" ht="17.5" x14ac:dyDescent="0.35">
      <c r="B26" s="23" t="s">
        <v>69</v>
      </c>
      <c r="C26" s="181"/>
      <c r="D26" s="32" t="s">
        <v>166</v>
      </c>
    </row>
    <row r="27" spans="2:6" ht="17.5" x14ac:dyDescent="0.35">
      <c r="B27" s="12"/>
      <c r="C27" s="12"/>
      <c r="D27" s="33"/>
    </row>
    <row r="28" spans="2:6" ht="17.5" x14ac:dyDescent="0.55000000000000004">
      <c r="B28" s="164" t="s">
        <v>70</v>
      </c>
      <c r="C28" s="181"/>
      <c r="D28" s="32" t="s">
        <v>166</v>
      </c>
      <c r="E28" s="165" t="s">
        <v>213</v>
      </c>
    </row>
    <row r="29" spans="2:6" ht="17.5" x14ac:dyDescent="0.35">
      <c r="B29" s="12"/>
      <c r="C29" s="12"/>
      <c r="D29" s="33"/>
    </row>
    <row r="30" spans="2:6" ht="17.5" x14ac:dyDescent="0.35">
      <c r="B30" s="22" t="s">
        <v>179</v>
      </c>
      <c r="C30" s="181"/>
      <c r="D30" s="34" t="s">
        <v>166</v>
      </c>
    </row>
    <row r="31" spans="2:6" ht="17.5" x14ac:dyDescent="0.35">
      <c r="B31" s="22" t="s">
        <v>71</v>
      </c>
      <c r="C31" s="182"/>
      <c r="D31" s="33" t="s">
        <v>167</v>
      </c>
    </row>
    <row r="32" spans="2:6" ht="17.5" x14ac:dyDescent="0.55000000000000004">
      <c r="B32" s="22" t="s">
        <v>183</v>
      </c>
      <c r="C32" s="183"/>
      <c r="D32" s="35" t="s">
        <v>168</v>
      </c>
    </row>
    <row r="33" spans="2:4" ht="17.5" x14ac:dyDescent="0.45">
      <c r="B33" s="22" t="s">
        <v>180</v>
      </c>
      <c r="C33" s="181"/>
      <c r="D33" s="35"/>
    </row>
    <row r="34" spans="2:4" ht="17.5" x14ac:dyDescent="0.45">
      <c r="B34" s="22" t="s">
        <v>72</v>
      </c>
      <c r="C34" s="182"/>
      <c r="D34" s="35" t="s">
        <v>167</v>
      </c>
    </row>
    <row r="35" spans="2:4" ht="17.5" x14ac:dyDescent="0.55000000000000004">
      <c r="B35" s="22" t="s">
        <v>184</v>
      </c>
      <c r="C35" s="183"/>
      <c r="D35" s="35" t="s">
        <v>168</v>
      </c>
    </row>
  </sheetData>
  <protectedRanges>
    <protectedRange sqref="C19:D20" name="Range2"/>
    <protectedRange sqref="D30 D28 D25:D26 D13" name="Range2_1"/>
  </protectedRanges>
  <mergeCells count="3">
    <mergeCell ref="B15:F16"/>
    <mergeCell ref="B22:F23"/>
    <mergeCell ref="B7:F8"/>
  </mergeCells>
  <dataValidations count="3">
    <dataValidation type="list" allowBlank="1" showInputMessage="1" showErrorMessage="1" sqref="C12" xr:uid="{29AD72AE-47E0-4541-86E4-964F68FB9937}">
      <formula1>"IR,IS"</formula1>
    </dataValidation>
    <dataValidation type="list" allowBlank="1" showInputMessage="1" showErrorMessage="1" sqref="C11" xr:uid="{69F3A400-F131-4854-99E1-2EACF27E6CAF}">
      <formula1>"Micro-entreprise,Entreprise individuelle,SAS,SARL,EURL,SASU"</formula1>
    </dataValidation>
    <dataValidation type="list" allowBlank="1" showInputMessage="1" showErrorMessage="1" sqref="C19" xr:uid="{DA890720-42E1-4AE4-BAEB-D8305DC74923}">
      <formula1>"janvier,février,mars,avril,mai,juin,juillet,août,septembre,octobre,novembre,décembre"</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4E721-13D0-4191-9EE0-59E45F3B379C}">
  <dimension ref="A1:P58"/>
  <sheetViews>
    <sheetView showGridLines="0" topLeftCell="B1" zoomScale="82" zoomScaleNormal="82" workbookViewId="0">
      <selection activeCell="G39" sqref="G39"/>
    </sheetView>
  </sheetViews>
  <sheetFormatPr baseColWidth="10" defaultColWidth="10.81640625" defaultRowHeight="14.5" outlineLevelCol="1" x14ac:dyDescent="0.35"/>
  <cols>
    <col min="1" max="1" width="9" customWidth="1"/>
    <col min="2" max="2" width="43.6328125" bestFit="1" customWidth="1"/>
    <col min="3" max="4" width="16.36328125" customWidth="1"/>
    <col min="5" max="5" width="17.6328125" customWidth="1"/>
    <col min="6" max="6" width="16.36328125" customWidth="1"/>
    <col min="7" max="7" width="22.36328125" style="17" bestFit="1" customWidth="1"/>
    <col min="8" max="8" width="15.453125" style="17" bestFit="1" customWidth="1"/>
    <col min="9" max="9" width="13.453125" bestFit="1" customWidth="1"/>
    <col min="10" max="10" width="13.453125" hidden="1" customWidth="1" outlineLevel="1"/>
    <col min="11" max="11" width="30.1796875" hidden="1" customWidth="1" outlineLevel="1"/>
    <col min="12" max="14" width="13.1796875" hidden="1" customWidth="1" outlineLevel="1"/>
    <col min="15" max="15" width="10.81640625" hidden="1" customWidth="1" outlineLevel="1"/>
    <col min="16" max="16" width="10.81640625" collapsed="1"/>
  </cols>
  <sheetData>
    <row r="1" spans="1:10" s="6" customFormat="1" x14ac:dyDescent="0.35">
      <c r="G1" s="24"/>
      <c r="H1" s="24"/>
    </row>
    <row r="2" spans="1:10" s="6" customFormat="1" x14ac:dyDescent="0.35">
      <c r="G2" s="24"/>
      <c r="H2" s="24"/>
    </row>
    <row r="3" spans="1:10" s="6" customFormat="1" x14ac:dyDescent="0.35">
      <c r="G3" s="24"/>
      <c r="H3" s="24"/>
    </row>
    <row r="4" spans="1:10" s="6" customFormat="1" x14ac:dyDescent="0.35">
      <c r="G4" s="24"/>
      <c r="H4" s="24"/>
    </row>
    <row r="5" spans="1:10" s="6" customFormat="1" x14ac:dyDescent="0.35">
      <c r="G5" s="24"/>
      <c r="H5" s="24"/>
    </row>
    <row r="7" spans="1:10" s="6" customFormat="1" x14ac:dyDescent="0.35">
      <c r="B7" s="194" t="s">
        <v>131</v>
      </c>
      <c r="C7" s="194"/>
      <c r="D7" s="194"/>
      <c r="E7" s="194"/>
      <c r="F7" s="194"/>
      <c r="G7" s="194"/>
      <c r="H7" s="24"/>
    </row>
    <row r="8" spans="1:10" s="6" customFormat="1" x14ac:dyDescent="0.35">
      <c r="B8" s="194"/>
      <c r="C8" s="194"/>
      <c r="D8" s="194"/>
      <c r="E8" s="194"/>
      <c r="F8" s="194"/>
      <c r="G8" s="194"/>
      <c r="H8" s="24"/>
    </row>
    <row r="9" spans="1:10" ht="18.5" x14ac:dyDescent="0.45">
      <c r="A9" s="166" t="s">
        <v>212</v>
      </c>
      <c r="I9" s="26"/>
      <c r="J9" s="26"/>
    </row>
    <row r="10" spans="1:10" ht="18.5" x14ac:dyDescent="0.45">
      <c r="A10" s="26"/>
      <c r="B10" s="28"/>
      <c r="C10" s="25" t="s">
        <v>91</v>
      </c>
      <c r="D10" s="25" t="s">
        <v>209</v>
      </c>
      <c r="I10" s="26"/>
      <c r="J10" s="26"/>
    </row>
    <row r="11" spans="1:10" ht="19.5" x14ac:dyDescent="0.55000000000000004">
      <c r="A11" s="64" t="s">
        <v>168</v>
      </c>
      <c r="B11" s="36" t="s">
        <v>113</v>
      </c>
      <c r="C11" s="63"/>
      <c r="D11" s="63"/>
      <c r="E11" s="43" t="s">
        <v>114</v>
      </c>
      <c r="F11" s="37"/>
      <c r="G11" s="38"/>
      <c r="I11" s="26"/>
      <c r="J11" s="26"/>
    </row>
    <row r="12" spans="1:10" ht="19.5" x14ac:dyDescent="0.55000000000000004">
      <c r="A12" s="64" t="s">
        <v>168</v>
      </c>
      <c r="B12" s="36" t="s">
        <v>92</v>
      </c>
      <c r="C12" s="63"/>
      <c r="D12" s="63"/>
      <c r="E12" s="43"/>
      <c r="F12" s="37"/>
      <c r="G12" s="38"/>
      <c r="I12" s="26"/>
      <c r="J12" s="26"/>
    </row>
    <row r="13" spans="1:10" ht="19.5" x14ac:dyDescent="0.55000000000000004">
      <c r="A13" s="64" t="s">
        <v>168</v>
      </c>
      <c r="B13" s="36" t="s">
        <v>93</v>
      </c>
      <c r="C13" s="63"/>
      <c r="D13" s="63"/>
      <c r="E13" s="43" t="s">
        <v>94</v>
      </c>
      <c r="F13" s="37"/>
      <c r="G13" s="38"/>
      <c r="I13" s="26"/>
      <c r="J13" s="26"/>
    </row>
    <row r="14" spans="1:10" ht="19.5" x14ac:dyDescent="0.55000000000000004">
      <c r="A14" s="64" t="s">
        <v>168</v>
      </c>
      <c r="B14" s="36" t="s">
        <v>95</v>
      </c>
      <c r="C14" s="63"/>
      <c r="D14" s="63"/>
      <c r="E14" s="43" t="s">
        <v>115</v>
      </c>
      <c r="F14" s="37"/>
      <c r="G14" s="38"/>
      <c r="I14" s="26"/>
      <c r="J14" s="26"/>
    </row>
    <row r="15" spans="1:10" ht="19.5" x14ac:dyDescent="0.55000000000000004">
      <c r="A15" s="64" t="s">
        <v>168</v>
      </c>
      <c r="B15" s="36" t="s">
        <v>96</v>
      </c>
      <c r="C15" s="63"/>
      <c r="D15" s="63"/>
      <c r="E15" s="43"/>
      <c r="F15" s="37"/>
      <c r="G15" s="38"/>
      <c r="I15" s="26"/>
      <c r="J15" s="26"/>
    </row>
    <row r="16" spans="1:10" ht="19.5" x14ac:dyDescent="0.55000000000000004">
      <c r="A16" s="64" t="s">
        <v>168</v>
      </c>
      <c r="B16" s="36" t="s">
        <v>97</v>
      </c>
      <c r="C16" s="63"/>
      <c r="D16" s="63"/>
      <c r="E16" s="43"/>
      <c r="F16" s="37"/>
      <c r="G16" s="38"/>
      <c r="I16" s="26"/>
      <c r="J16" s="26"/>
    </row>
    <row r="17" spans="1:14" ht="19.5" x14ac:dyDescent="0.55000000000000004">
      <c r="A17" s="64" t="s">
        <v>168</v>
      </c>
      <c r="B17" s="36" t="s">
        <v>98</v>
      </c>
      <c r="C17" s="63"/>
      <c r="D17" s="63"/>
      <c r="E17" s="43" t="s">
        <v>99</v>
      </c>
      <c r="F17" s="37"/>
      <c r="G17" s="38"/>
      <c r="I17" s="26"/>
      <c r="J17" s="26"/>
    </row>
    <row r="18" spans="1:14" ht="19.5" x14ac:dyDescent="0.55000000000000004">
      <c r="A18" s="64" t="s">
        <v>168</v>
      </c>
      <c r="B18" s="36" t="s">
        <v>100</v>
      </c>
      <c r="C18" s="63"/>
      <c r="D18" s="63"/>
      <c r="E18" s="43"/>
      <c r="F18" s="37"/>
      <c r="G18" s="38"/>
      <c r="I18" s="26"/>
      <c r="J18" s="26"/>
    </row>
    <row r="19" spans="1:14" ht="19.5" x14ac:dyDescent="0.55000000000000004">
      <c r="A19" s="64" t="s">
        <v>168</v>
      </c>
      <c r="B19" s="36" t="s">
        <v>101</v>
      </c>
      <c r="C19" s="63"/>
      <c r="D19" s="63"/>
      <c r="E19" s="43"/>
      <c r="F19" s="37"/>
      <c r="G19" s="38"/>
      <c r="I19" s="26"/>
      <c r="J19" s="26"/>
    </row>
    <row r="20" spans="1:14" ht="19.5" x14ac:dyDescent="0.55000000000000004">
      <c r="A20" s="64" t="s">
        <v>168</v>
      </c>
      <c r="B20" s="36" t="s">
        <v>102</v>
      </c>
      <c r="C20" s="63"/>
      <c r="D20" s="63"/>
      <c r="E20" s="43"/>
      <c r="F20" s="37"/>
      <c r="G20" s="38"/>
      <c r="I20" s="26"/>
      <c r="J20" s="26"/>
    </row>
    <row r="21" spans="1:14" ht="17.5" x14ac:dyDescent="0.55000000000000004">
      <c r="A21" s="64" t="s">
        <v>168</v>
      </c>
      <c r="B21" s="36" t="s">
        <v>103</v>
      </c>
      <c r="C21" s="63"/>
      <c r="D21" s="63"/>
      <c r="E21" s="43" t="s">
        <v>104</v>
      </c>
      <c r="F21" s="37"/>
      <c r="G21" s="38"/>
      <c r="H21" s="38"/>
      <c r="I21" s="52"/>
      <c r="J21" s="52"/>
      <c r="K21" s="37"/>
      <c r="L21" s="37"/>
      <c r="M21" s="37"/>
      <c r="N21" s="37"/>
    </row>
    <row r="22" spans="1:14" ht="17.5" x14ac:dyDescent="0.55000000000000004">
      <c r="A22" s="64" t="s">
        <v>168</v>
      </c>
      <c r="B22" s="36" t="s">
        <v>105</v>
      </c>
      <c r="C22" s="63"/>
      <c r="D22" s="63"/>
      <c r="E22" s="43" t="s">
        <v>106</v>
      </c>
      <c r="F22" s="37"/>
      <c r="G22" s="38"/>
      <c r="H22" s="38"/>
      <c r="I22" s="52"/>
      <c r="J22" s="52"/>
      <c r="K22" s="11" t="s">
        <v>128</v>
      </c>
      <c r="L22" s="37"/>
      <c r="M22" s="37"/>
      <c r="N22" s="37"/>
    </row>
    <row r="23" spans="1:14" ht="17.5" x14ac:dyDescent="0.55000000000000004">
      <c r="A23" s="64" t="s">
        <v>168</v>
      </c>
      <c r="B23" s="36" t="s">
        <v>107</v>
      </c>
      <c r="C23" s="63"/>
      <c r="D23" s="63"/>
      <c r="E23" s="43" t="s">
        <v>108</v>
      </c>
      <c r="F23" s="37"/>
      <c r="G23" s="38"/>
      <c r="H23" s="38"/>
      <c r="I23" s="52"/>
      <c r="J23" s="52"/>
      <c r="K23" s="37"/>
      <c r="L23" s="53">
        <v>1</v>
      </c>
      <c r="M23" s="53">
        <v>2</v>
      </c>
      <c r="N23" s="53">
        <v>3</v>
      </c>
    </row>
    <row r="24" spans="1:14" ht="18" thickBot="1" x14ac:dyDescent="0.6">
      <c r="A24" s="64" t="s">
        <v>168</v>
      </c>
      <c r="B24" s="36" t="s">
        <v>137</v>
      </c>
      <c r="C24" s="63">
        <f>C43-SUM(C11:C23)</f>
        <v>0</v>
      </c>
      <c r="D24" s="63"/>
      <c r="E24" s="39"/>
      <c r="F24" s="37"/>
      <c r="G24" s="38"/>
      <c r="H24" s="38"/>
      <c r="I24" s="52"/>
      <c r="J24" s="52"/>
      <c r="K24" s="37"/>
      <c r="L24" s="54" t="s">
        <v>8</v>
      </c>
      <c r="M24" s="54" t="s">
        <v>9</v>
      </c>
      <c r="N24" s="54" t="s">
        <v>10</v>
      </c>
    </row>
    <row r="25" spans="1:14" ht="20" thickBot="1" x14ac:dyDescent="0.6">
      <c r="A25" s="26"/>
      <c r="B25" s="40" t="s">
        <v>80</v>
      </c>
      <c r="C25" s="67">
        <f>SUM(C11:C24)</f>
        <v>0</v>
      </c>
      <c r="D25" s="156"/>
      <c r="E25" s="42"/>
      <c r="F25" s="37"/>
      <c r="G25" s="38"/>
      <c r="H25" s="38"/>
      <c r="I25" s="52"/>
      <c r="J25" s="52"/>
      <c r="K25" s="55"/>
      <c r="L25" s="56">
        <f>IF($E$27="",(IF($D$11&gt;L$23,$C$11/$D$11,0)+IF($D$12&gt;L$23,$C$12/$D$12,0)+IF($D$13&gt;L$23,$C$13/$D$13,0)+IF($D$14&gt;L$23,$C$14/$D$14,0)+IF($D$15&gt;L$23,$C$15/$D$15,0)+IF($D$16&gt;L$23,$C$16/$D$16,0)+IF($D$17&gt;L$23,$C$17/$D$17,0)+IF($D$18&gt;L$23,$C$18/$D$18,0)+IF($D$19&gt;L$23,$C$19/$D$19,0)+IF($D$20&gt;L$23,$C$20/$D$20,0)+IF($D$21&gt;L$23,$C$21/$D$21,0)+IF($D$22&gt;L$23,$C$22/$D$22,0)+IF($D$23&gt;L$23,$C$23/$D$23,0)),IF($E$27&gt;L$23,SUM($C$11:$C$23)/$E$27,0))</f>
        <v>0</v>
      </c>
      <c r="M25" s="56">
        <f>IF($E$27="",(IF($D$11&gt;M$23,$C$11/$D$11,0)+IF($D$12&gt;M$23,$C$12/$D$12,0)+IF($D$13&gt;M$23,$C$13/$D$13,0)+IF($D$14&gt;M$23,$C$14/$D$14,0)+IF($D$15&gt;M$23,$C$15/$D$15,0)+IF($D$16&gt;M$23,$C$16/$D$16,0)+IF($D$17&gt;M$23,$C$17/$D$17,0)+IF($D$18&gt;M$23,$C$18/$D$18,0)+IF($D$19&gt;M$23,$C$19/$D$19,0)+IF($D$20&gt;M$23,$C$20/$D$20,0)+IF($D$21&gt;M$23,$C$21/$D$21,0)+IF($D$22&gt;M$23,$C$22/$D$22,0)+IF($D$23&gt;M$23,$C$23/$D$23,0)),IF($E$27&gt;M$23,SUM($C$11:$C$23)/$E$27,0))</f>
        <v>0</v>
      </c>
      <c r="N25" s="56">
        <f>IF($E$27="",(IF($D$11&gt;N$23,$C$11/$D$11,0)+IF($D$12&gt;N$23,$C$12/$D$12,0)+IF($D$13&gt;N$23,$C$13/$D$13,0)+IF($D$14&gt;N$23,$C$14/$D$14,0)+IF($D$15&gt;N$23,$C$15/$D$15,0)+IF($D$16&gt;N$23,$C$16/$D$16,0)+IF($D$17&gt;N$23,$C$17/$D$17,0)+IF($D$18&gt;N$23,$C$18/$D$18,0)+IF($D$19&gt;N$23,$C$19/$D$19,0)+IF($D$20&gt;N$23,$C$20/$D$20,0)+IF($D$21&gt;N$23,$C$21/$D$21,0)+IF($D$22&gt;N$23,$C$22/$D$22,0)+IF($D$23&gt;N$23,$C$23/$D$23,0)),IF($E$27&gt;N$23,SUM($C$11:$C$23)/$E$27,0))</f>
        <v>0</v>
      </c>
    </row>
    <row r="26" spans="1:14" ht="19.5" x14ac:dyDescent="0.55000000000000004">
      <c r="A26" s="26"/>
      <c r="B26" s="37"/>
      <c r="C26" s="37"/>
      <c r="D26" s="37"/>
      <c r="E26" s="42"/>
      <c r="F26" s="37"/>
      <c r="G26" s="38"/>
      <c r="H26" s="38"/>
      <c r="I26" s="52"/>
      <c r="J26" s="52"/>
      <c r="K26" s="37"/>
      <c r="L26" s="57"/>
      <c r="M26" s="57"/>
      <c r="N26" s="57"/>
    </row>
    <row r="27" spans="1:14" ht="19.5" x14ac:dyDescent="0.55000000000000004">
      <c r="A27" s="26"/>
      <c r="B27" s="11" t="s">
        <v>130</v>
      </c>
      <c r="C27" s="37"/>
      <c r="D27" s="37"/>
      <c r="E27" s="62"/>
      <c r="F27" s="66" t="s">
        <v>167</v>
      </c>
      <c r="G27" s="38"/>
      <c r="H27" s="38"/>
      <c r="I27" s="52"/>
      <c r="J27" s="52"/>
      <c r="K27" s="37"/>
      <c r="L27" s="57"/>
      <c r="M27" s="57"/>
      <c r="N27" s="57"/>
    </row>
    <row r="28" spans="1:14" ht="19.5" x14ac:dyDescent="0.55000000000000004">
      <c r="A28" s="26"/>
      <c r="H28" s="38"/>
      <c r="I28" s="52"/>
      <c r="J28" s="52"/>
      <c r="K28" s="54"/>
      <c r="L28" s="57"/>
      <c r="M28" s="57"/>
      <c r="N28" s="57"/>
    </row>
    <row r="29" spans="1:14" ht="17.5" x14ac:dyDescent="0.55000000000000004">
      <c r="H29" s="38"/>
      <c r="I29" s="37"/>
      <c r="J29" s="37"/>
      <c r="K29" s="37"/>
      <c r="L29" s="37"/>
      <c r="M29" s="37"/>
      <c r="N29" s="37"/>
    </row>
    <row r="30" spans="1:14" ht="17.5" x14ac:dyDescent="0.55000000000000004">
      <c r="H30" s="38"/>
      <c r="I30" s="37"/>
      <c r="J30" s="37"/>
      <c r="K30" s="37"/>
      <c r="L30" s="37"/>
      <c r="M30" s="37"/>
      <c r="N30" s="37"/>
    </row>
    <row r="31" spans="1:14" s="6" customFormat="1" ht="17.5" x14ac:dyDescent="0.55000000000000004">
      <c r="B31" s="194" t="s">
        <v>109</v>
      </c>
      <c r="C31" s="194"/>
      <c r="D31" s="194"/>
      <c r="E31" s="194"/>
      <c r="F31" s="194"/>
      <c r="G31" s="194"/>
      <c r="H31" s="58"/>
      <c r="I31" s="59"/>
      <c r="J31" s="59"/>
      <c r="K31" s="59"/>
      <c r="L31" s="59"/>
      <c r="M31" s="59"/>
      <c r="N31" s="59"/>
    </row>
    <row r="32" spans="1:14" s="6" customFormat="1" ht="17.5" x14ac:dyDescent="0.55000000000000004">
      <c r="B32" s="194"/>
      <c r="C32" s="194"/>
      <c r="D32" s="194"/>
      <c r="E32" s="194"/>
      <c r="F32" s="194"/>
      <c r="G32" s="194"/>
      <c r="H32" s="58"/>
      <c r="I32" s="59"/>
      <c r="J32" s="59"/>
      <c r="K32" s="59"/>
      <c r="L32" s="59"/>
      <c r="M32" s="59"/>
      <c r="N32" s="59"/>
    </row>
    <row r="33" spans="1:14" ht="19.5" x14ac:dyDescent="0.55000000000000004">
      <c r="A33" s="26"/>
      <c r="B33" s="37"/>
      <c r="C33" s="37"/>
      <c r="D33" s="37"/>
      <c r="E33" s="37"/>
      <c r="F33" s="37"/>
      <c r="G33" s="38"/>
      <c r="H33" s="38"/>
      <c r="I33" s="37"/>
      <c r="J33" s="37"/>
      <c r="K33" s="37"/>
      <c r="L33" s="37"/>
      <c r="M33" s="37"/>
      <c r="N33" s="37"/>
    </row>
    <row r="34" spans="1:14" ht="17.5" x14ac:dyDescent="0.55000000000000004">
      <c r="B34" s="37"/>
      <c r="C34" s="44" t="s">
        <v>91</v>
      </c>
      <c r="D34" s="44"/>
      <c r="E34" s="37"/>
      <c r="F34" s="37"/>
      <c r="G34" s="38"/>
      <c r="H34" s="38"/>
      <c r="I34" s="37"/>
      <c r="J34" s="37"/>
      <c r="K34" s="11" t="s">
        <v>129</v>
      </c>
      <c r="L34" s="37"/>
      <c r="M34" s="37"/>
      <c r="N34" s="37"/>
    </row>
    <row r="35" spans="1:14" ht="17.5" x14ac:dyDescent="0.55000000000000004">
      <c r="A35" s="64" t="s">
        <v>168</v>
      </c>
      <c r="B35" s="46" t="s">
        <v>111</v>
      </c>
      <c r="C35" s="63"/>
      <c r="D35" s="63"/>
      <c r="E35" s="45"/>
      <c r="F35" s="37"/>
      <c r="G35" s="38"/>
      <c r="H35" s="38"/>
      <c r="I35" s="37"/>
      <c r="J35" s="37"/>
      <c r="K35" s="37"/>
      <c r="L35" s="172">
        <f>G37+365</f>
        <v>365</v>
      </c>
      <c r="M35" s="172">
        <f>L35+365</f>
        <v>730</v>
      </c>
      <c r="N35" s="172">
        <f>M35+365</f>
        <v>1095</v>
      </c>
    </row>
    <row r="36" spans="1:14" ht="17.5" x14ac:dyDescent="0.55000000000000004">
      <c r="A36" s="64" t="s">
        <v>168</v>
      </c>
      <c r="B36" s="46" t="s">
        <v>112</v>
      </c>
      <c r="C36" s="63"/>
      <c r="D36" s="63"/>
      <c r="E36" s="51" t="s">
        <v>169</v>
      </c>
      <c r="F36" s="51" t="s">
        <v>216</v>
      </c>
      <c r="G36" s="51" t="s">
        <v>217</v>
      </c>
      <c r="H36" s="173"/>
      <c r="I36" s="173"/>
      <c r="J36" s="54"/>
      <c r="K36" s="37"/>
      <c r="L36" s="54" t="s">
        <v>8</v>
      </c>
      <c r="M36" s="54" t="s">
        <v>9</v>
      </c>
      <c r="N36" s="54" t="s">
        <v>10</v>
      </c>
    </row>
    <row r="37" spans="1:14" ht="17.5" x14ac:dyDescent="0.55000000000000004">
      <c r="A37" s="64" t="s">
        <v>168</v>
      </c>
      <c r="B37" s="46" t="s">
        <v>202</v>
      </c>
      <c r="C37" s="63"/>
      <c r="D37" s="63"/>
      <c r="E37" s="47"/>
      <c r="F37" s="48"/>
      <c r="G37" s="184"/>
      <c r="H37" s="174"/>
      <c r="I37" s="174"/>
      <c r="J37" s="60"/>
      <c r="K37" s="37" t="s">
        <v>218</v>
      </c>
      <c r="L37" s="57">
        <f>IFERROR(IF(FV($E$37/12,DATEDIF($G$37,L$35,"m")+1,PMT($E$37/12,$F$37*12,-$C$37),-$C$37)&lt;0,0,FV($E$37/12,DATEDIF($G$37,L$35,"m")+1,PMT($E$37/12,$F$37*12,-$C$37),-$C$37)),0)</f>
        <v>0</v>
      </c>
      <c r="M37" s="57">
        <f t="shared" ref="M37:N37" si="0">IFERROR(IF(FV($E$37/12,DATEDIF($G$37,M$35,"m")+1,PMT($E$37/12,$F$37*12,-$C$37),-$C$37)&lt;0,0,FV($E$37/12,DATEDIF($G$37,M$35,"m")+1,PMT($E$37/12,$F$37*12,-$C$37),-$C$37)),0)</f>
        <v>0</v>
      </c>
      <c r="N37" s="57">
        <f t="shared" si="0"/>
        <v>0</v>
      </c>
    </row>
    <row r="38" spans="1:14" ht="17.5" x14ac:dyDescent="0.55000000000000004">
      <c r="A38" s="64" t="s">
        <v>168</v>
      </c>
      <c r="B38" s="46" t="s">
        <v>203</v>
      </c>
      <c r="C38" s="63"/>
      <c r="D38" s="63"/>
      <c r="E38" s="47"/>
      <c r="F38" s="48"/>
      <c r="G38" s="184"/>
      <c r="H38" s="174"/>
      <c r="I38" s="174"/>
      <c r="J38" s="60"/>
      <c r="K38" s="37" t="s">
        <v>219</v>
      </c>
      <c r="L38" s="57">
        <f>IFERROR(IF(FV($E$38/12,DATEDIF($G$38,L$35,"m")+1,PMT($E$38/12,$F$38*12,-$C$38),-$C$38)&lt;0,0,FV($E$38/12,DATEDIF($G$38,L$35,"m")+1,PMT($E$38/12,$F$38*12,-$C$38),-$C$38)),0)</f>
        <v>0</v>
      </c>
      <c r="M38" s="57">
        <f t="shared" ref="M38:N38" si="1">IFERROR(IF(FV($E$38/12,DATEDIF($G$38,M$35,"m")+1,PMT($E$38/12,$F$38*12,-$C$38),-$C$38)&lt;0,0,FV($E$38/12,DATEDIF($G$38,M$35,"m")+1,PMT($E$38/12,$F$38*12,-$C$38),-$C$38)),0)</f>
        <v>0</v>
      </c>
      <c r="N38" s="57">
        <f t="shared" si="1"/>
        <v>0</v>
      </c>
    </row>
    <row r="39" spans="1:14" ht="17.5" x14ac:dyDescent="0.55000000000000004">
      <c r="A39" s="64" t="s">
        <v>168</v>
      </c>
      <c r="B39" s="46" t="s">
        <v>204</v>
      </c>
      <c r="C39" s="63"/>
      <c r="D39" s="63"/>
      <c r="E39" s="47"/>
      <c r="F39" s="48"/>
      <c r="G39" s="185"/>
      <c r="H39" s="174"/>
      <c r="I39" s="174"/>
      <c r="J39" s="60"/>
      <c r="K39" s="37" t="s">
        <v>220</v>
      </c>
      <c r="L39" s="57">
        <f>IFERROR(IF(FV($E$39/12,DATEDIF($G$39,L$35,"m")+1,PMT($E$39/12,$F$39*12,-$C$39),-$C$39)&lt;0,0,FV($E$39/12,DATEDIF($G$39,L$35,"m")+1,PMT($E$39/12,$F$39*12,-$C$39),-$C$39)),0)</f>
        <v>0</v>
      </c>
      <c r="M39" s="57">
        <f t="shared" ref="M39:N39" si="2">IFERROR(IF(FV($E$39/12,DATEDIF($G$39,M$35,"m")+1,PMT($E$39/12,$F$39*12,-$C$39),-$C$39)&lt;0,0,FV($E$39/12,DATEDIF($G$39,M$35,"m")+1,PMT($E$39/12,$F$39*12,-$C$39),-$C$39)),0)</f>
        <v>0</v>
      </c>
      <c r="N39" s="57">
        <f t="shared" si="2"/>
        <v>0</v>
      </c>
    </row>
    <row r="40" spans="1:14" ht="17.5" x14ac:dyDescent="0.55000000000000004">
      <c r="A40" s="64" t="s">
        <v>168</v>
      </c>
      <c r="B40" s="46" t="s">
        <v>205</v>
      </c>
      <c r="C40" s="63"/>
      <c r="D40" s="63"/>
      <c r="E40" s="65" t="s">
        <v>166</v>
      </c>
      <c r="F40" s="65" t="s">
        <v>167</v>
      </c>
      <c r="G40" s="65" t="s">
        <v>239</v>
      </c>
      <c r="H40" s="175"/>
      <c r="I40" s="175"/>
      <c r="J40" s="37"/>
      <c r="K40" s="38"/>
      <c r="L40" s="57"/>
      <c r="M40" s="57"/>
      <c r="N40" s="57"/>
    </row>
    <row r="41" spans="1:14" ht="17.5" x14ac:dyDescent="0.55000000000000004">
      <c r="A41" s="64" t="s">
        <v>168</v>
      </c>
      <c r="B41" s="46" t="s">
        <v>206</v>
      </c>
      <c r="C41" s="63"/>
      <c r="D41" s="63"/>
      <c r="E41" s="49"/>
      <c r="F41" s="37"/>
      <c r="G41" s="38"/>
      <c r="H41" s="176"/>
      <c r="I41" s="4"/>
      <c r="J41" s="37"/>
      <c r="K41" s="37" t="s">
        <v>223</v>
      </c>
      <c r="L41" s="178">
        <f>IFERROR(PMT($E$37/12,$F$37*12,-$C$37),0)</f>
        <v>0</v>
      </c>
      <c r="M41" s="178">
        <f t="shared" ref="M41:N41" si="3">IFERROR(PMT($E$37/12,$F$37*12,-$C$37),0)</f>
        <v>0</v>
      </c>
      <c r="N41" s="178">
        <f t="shared" si="3"/>
        <v>0</v>
      </c>
    </row>
    <row r="42" spans="1:14" ht="18" thickBot="1" x14ac:dyDescent="0.6">
      <c r="A42" s="64" t="s">
        <v>168</v>
      </c>
      <c r="B42" s="46" t="s">
        <v>207</v>
      </c>
      <c r="C42" s="63"/>
      <c r="D42" s="63"/>
      <c r="E42" s="49"/>
      <c r="F42" s="37"/>
      <c r="G42" s="38"/>
      <c r="H42" s="173"/>
      <c r="I42" s="4"/>
      <c r="J42" s="37"/>
      <c r="K42" s="37" t="s">
        <v>224</v>
      </c>
      <c r="L42" s="178">
        <f>L41*12</f>
        <v>0</v>
      </c>
      <c r="M42" s="178">
        <f t="shared" ref="M42:N42" si="4">M41*12</f>
        <v>0</v>
      </c>
      <c r="N42" s="178">
        <f t="shared" si="4"/>
        <v>0</v>
      </c>
    </row>
    <row r="43" spans="1:14" ht="18" thickBot="1" x14ac:dyDescent="0.6">
      <c r="B43" s="40" t="s">
        <v>80</v>
      </c>
      <c r="C43" s="67">
        <f>SUM(C35:C42)</f>
        <v>0</v>
      </c>
      <c r="D43" s="156"/>
      <c r="E43" s="50" t="s">
        <v>34</v>
      </c>
      <c r="F43" s="37"/>
      <c r="G43" s="38"/>
      <c r="H43" s="174"/>
      <c r="I43" s="4"/>
      <c r="J43" s="37"/>
      <c r="K43" s="37" t="s">
        <v>225</v>
      </c>
      <c r="L43" s="57">
        <f>AVERAGE(C37,L37)</f>
        <v>0</v>
      </c>
      <c r="M43" s="57">
        <f>AVERAGE(L37,M37)</f>
        <v>0</v>
      </c>
      <c r="N43" s="57">
        <f>AVERAGE(M37,N37)</f>
        <v>0</v>
      </c>
    </row>
    <row r="44" spans="1:14" ht="17.5" x14ac:dyDescent="0.55000000000000004">
      <c r="B44" s="37"/>
      <c r="C44" s="37"/>
      <c r="D44" s="37"/>
      <c r="E44" s="37"/>
      <c r="F44" s="37"/>
      <c r="G44" s="38"/>
      <c r="H44" s="174"/>
      <c r="I44" s="4"/>
      <c r="J44" s="37"/>
      <c r="K44" s="37" t="s">
        <v>221</v>
      </c>
      <c r="L44" s="178">
        <f>L43*$E$37</f>
        <v>0</v>
      </c>
      <c r="M44" s="178">
        <f t="shared" ref="M44:N44" si="5">M43*$E$37</f>
        <v>0</v>
      </c>
      <c r="N44" s="178">
        <f t="shared" si="5"/>
        <v>0</v>
      </c>
    </row>
    <row r="45" spans="1:14" ht="17.5" x14ac:dyDescent="0.55000000000000004">
      <c r="E45" s="29"/>
      <c r="H45" s="174"/>
      <c r="I45" s="177"/>
      <c r="J45" s="61"/>
      <c r="K45" s="37" t="s">
        <v>222</v>
      </c>
      <c r="L45" s="57">
        <f>L44/12</f>
        <v>0</v>
      </c>
      <c r="M45" s="57">
        <f t="shared" ref="M45:N45" si="6">M44/12</f>
        <v>0</v>
      </c>
      <c r="N45" s="57">
        <f t="shared" si="6"/>
        <v>0</v>
      </c>
    </row>
    <row r="46" spans="1:14" ht="17.5" x14ac:dyDescent="0.55000000000000004">
      <c r="K46" s="37" t="s">
        <v>236</v>
      </c>
      <c r="L46" s="57">
        <f>L41-L45</f>
        <v>0</v>
      </c>
      <c r="M46" s="57">
        <f>M41-M45</f>
        <v>0</v>
      </c>
      <c r="N46" s="57">
        <f>N41-N45</f>
        <v>0</v>
      </c>
    </row>
    <row r="47" spans="1:14" ht="17.5" x14ac:dyDescent="0.55000000000000004">
      <c r="E47" s="31"/>
      <c r="F47" s="31"/>
      <c r="G47" s="30"/>
      <c r="H47" s="30"/>
      <c r="K47" s="37" t="s">
        <v>226</v>
      </c>
      <c r="L47" s="57">
        <f>IFERROR(PMT($E$38/12,$F$38*12,-$C$38),0)</f>
        <v>0</v>
      </c>
      <c r="M47" s="57">
        <f t="shared" ref="M47:N47" si="7">IFERROR(PMT($E$38/12,$F$38*12,-$C$38),0)</f>
        <v>0</v>
      </c>
      <c r="N47" s="57">
        <f t="shared" si="7"/>
        <v>0</v>
      </c>
    </row>
    <row r="48" spans="1:14" ht="17.5" x14ac:dyDescent="0.55000000000000004">
      <c r="E48" s="31"/>
      <c r="F48" s="31"/>
      <c r="G48" s="30"/>
      <c r="H48" s="30"/>
      <c r="K48" s="37" t="s">
        <v>227</v>
      </c>
      <c r="L48" s="57">
        <f>L47*12</f>
        <v>0</v>
      </c>
      <c r="M48" s="57">
        <f t="shared" ref="M48" si="8">M47*12</f>
        <v>0</v>
      </c>
      <c r="N48" s="57">
        <f t="shared" ref="N48" si="9">N47*12</f>
        <v>0</v>
      </c>
    </row>
    <row r="49" spans="5:15" ht="17.5" x14ac:dyDescent="0.55000000000000004">
      <c r="E49" s="31"/>
      <c r="F49" s="31"/>
      <c r="G49" s="30"/>
      <c r="H49" s="30"/>
      <c r="K49" s="37" t="s">
        <v>228</v>
      </c>
      <c r="L49" s="57">
        <f>AVERAGE(C38,L38)</f>
        <v>0</v>
      </c>
      <c r="M49" s="57">
        <f>AVERAGE(L38,M38)</f>
        <v>0</v>
      </c>
      <c r="N49" s="57">
        <f>AVERAGE(M38,N38)</f>
        <v>0</v>
      </c>
    </row>
    <row r="50" spans="5:15" ht="17.5" x14ac:dyDescent="0.55000000000000004">
      <c r="E50" s="31"/>
      <c r="F50" s="31"/>
      <c r="G50" s="30"/>
      <c r="H50" s="30"/>
      <c r="K50" s="37" t="s">
        <v>229</v>
      </c>
      <c r="L50" s="57">
        <f>L49*$E$38</f>
        <v>0</v>
      </c>
      <c r="M50" s="57">
        <f t="shared" ref="M50:N50" si="10">M49*$E$38</f>
        <v>0</v>
      </c>
      <c r="N50" s="57">
        <f t="shared" si="10"/>
        <v>0</v>
      </c>
      <c r="O50" s="178"/>
    </row>
    <row r="51" spans="5:15" ht="17.5" x14ac:dyDescent="0.55000000000000004">
      <c r="E51" s="31"/>
      <c r="F51" s="31"/>
      <c r="G51" s="30"/>
      <c r="H51" s="30"/>
      <c r="K51" s="37" t="s">
        <v>230</v>
      </c>
      <c r="L51" s="57">
        <f>L50/12</f>
        <v>0</v>
      </c>
      <c r="M51" s="57">
        <f t="shared" ref="M51" si="11">M50/12</f>
        <v>0</v>
      </c>
      <c r="N51" s="57">
        <f t="shared" ref="N51" si="12">N50/12</f>
        <v>0</v>
      </c>
    </row>
    <row r="52" spans="5:15" ht="17.5" x14ac:dyDescent="0.55000000000000004">
      <c r="E52" s="31"/>
      <c r="F52" s="31"/>
      <c r="G52" s="30"/>
      <c r="H52" s="30"/>
      <c r="K52" s="37" t="s">
        <v>237</v>
      </c>
      <c r="L52" s="57">
        <f>L47-L51</f>
        <v>0</v>
      </c>
      <c r="M52" s="57">
        <f t="shared" ref="M52:N52" si="13">M47-M51</f>
        <v>0</v>
      </c>
      <c r="N52" s="57">
        <f t="shared" si="13"/>
        <v>0</v>
      </c>
    </row>
    <row r="53" spans="5:15" ht="17.5" x14ac:dyDescent="0.55000000000000004">
      <c r="E53" s="31"/>
      <c r="F53" s="31"/>
      <c r="G53" s="30"/>
      <c r="H53" s="30"/>
      <c r="K53" s="37" t="s">
        <v>231</v>
      </c>
      <c r="L53" s="57">
        <f>IFERROR(PMT($E$39/12,$F$39*12,-$C$39),0)</f>
        <v>0</v>
      </c>
      <c r="M53" s="57">
        <f t="shared" ref="M53:N53" si="14">IFERROR(PMT($E$39/12,$F$39*12,-$C$39),0)</f>
        <v>0</v>
      </c>
      <c r="N53" s="57">
        <f t="shared" si="14"/>
        <v>0</v>
      </c>
    </row>
    <row r="54" spans="5:15" ht="17.5" x14ac:dyDescent="0.55000000000000004">
      <c r="E54" s="31"/>
      <c r="F54" s="31"/>
      <c r="G54" s="30"/>
      <c r="H54" s="30"/>
      <c r="K54" s="37" t="s">
        <v>232</v>
      </c>
      <c r="L54" s="57">
        <f>L53*12</f>
        <v>0</v>
      </c>
      <c r="M54" s="57">
        <f t="shared" ref="M54" si="15">M53*12</f>
        <v>0</v>
      </c>
      <c r="N54" s="57">
        <f t="shared" ref="N54" si="16">N53*12</f>
        <v>0</v>
      </c>
    </row>
    <row r="55" spans="5:15" ht="17.5" x14ac:dyDescent="0.55000000000000004">
      <c r="E55" s="31"/>
      <c r="F55" s="31"/>
      <c r="G55" s="30"/>
      <c r="H55" s="30"/>
      <c r="K55" s="37" t="s">
        <v>233</v>
      </c>
      <c r="L55" s="57">
        <f>AVERAGE(C39,L39)</f>
        <v>0</v>
      </c>
      <c r="M55" s="57">
        <f>AVERAGE(L39,M39)</f>
        <v>0</v>
      </c>
      <c r="N55" s="57">
        <f>AVERAGE(M39,N39)</f>
        <v>0</v>
      </c>
    </row>
    <row r="56" spans="5:15" ht="17.5" x14ac:dyDescent="0.55000000000000004">
      <c r="E56" s="31"/>
      <c r="F56" s="31"/>
      <c r="G56" s="30"/>
      <c r="H56" s="30"/>
      <c r="K56" s="37" t="s">
        <v>234</v>
      </c>
      <c r="L56" s="57">
        <f>L55*$E$39</f>
        <v>0</v>
      </c>
      <c r="M56" s="57">
        <f t="shared" ref="M56:N56" si="17">M55*$E$39</f>
        <v>0</v>
      </c>
      <c r="N56" s="57">
        <f t="shared" si="17"/>
        <v>0</v>
      </c>
    </row>
    <row r="57" spans="5:15" ht="17.5" x14ac:dyDescent="0.55000000000000004">
      <c r="K57" s="37" t="s">
        <v>235</v>
      </c>
      <c r="L57" s="57">
        <f>L56/12</f>
        <v>0</v>
      </c>
      <c r="M57" s="57">
        <f t="shared" ref="M57" si="18">M56/12</f>
        <v>0</v>
      </c>
      <c r="N57" s="57">
        <f t="shared" ref="N57" si="19">N56/12</f>
        <v>0</v>
      </c>
    </row>
    <row r="58" spans="5:15" ht="17.5" x14ac:dyDescent="0.55000000000000004">
      <c r="K58" s="37" t="s">
        <v>238</v>
      </c>
      <c r="L58" s="57">
        <f>L53-L57</f>
        <v>0</v>
      </c>
      <c r="M58" s="57">
        <f t="shared" ref="M58:N58" si="20">M53-M57</f>
        <v>0</v>
      </c>
      <c r="N58" s="57">
        <f t="shared" si="20"/>
        <v>0</v>
      </c>
    </row>
  </sheetData>
  <mergeCells count="2">
    <mergeCell ref="B7:G8"/>
    <mergeCell ref="B31:G32"/>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D913-DEC9-49F0-86A4-9CCB9ED4B9E2}">
  <dimension ref="A1:I112"/>
  <sheetViews>
    <sheetView showGridLines="0" topLeftCell="A65" zoomScale="98" zoomScaleNormal="98" workbookViewId="0">
      <selection activeCell="F66" sqref="F66"/>
    </sheetView>
  </sheetViews>
  <sheetFormatPr baseColWidth="10" defaultRowHeight="14.5" x14ac:dyDescent="0.35"/>
  <cols>
    <col min="1" max="1" width="9" customWidth="1"/>
    <col min="2" max="2" width="27.81640625" customWidth="1"/>
    <col min="3" max="5" width="16.36328125" customWidth="1"/>
    <col min="6" max="7" width="12" style="17" customWidth="1"/>
    <col min="8" max="8" width="18.453125" customWidth="1"/>
    <col min="9" max="9" width="18.6328125" customWidth="1"/>
    <col min="10" max="10" width="10.453125" bestFit="1" customWidth="1"/>
    <col min="11" max="11" width="10.1796875" customWidth="1"/>
  </cols>
  <sheetData>
    <row r="1" spans="1:8" s="6" customFormat="1" x14ac:dyDescent="0.35">
      <c r="F1" s="24"/>
      <c r="G1" s="24"/>
    </row>
    <row r="2" spans="1:8" s="6" customFormat="1" x14ac:dyDescent="0.35">
      <c r="F2" s="24"/>
      <c r="G2" s="24"/>
    </row>
    <row r="3" spans="1:8" s="6" customFormat="1" x14ac:dyDescent="0.35">
      <c r="F3" s="24"/>
      <c r="G3" s="24"/>
    </row>
    <row r="4" spans="1:8" s="6" customFormat="1" x14ac:dyDescent="0.35">
      <c r="F4" s="24"/>
      <c r="G4" s="24"/>
    </row>
    <row r="5" spans="1:8" s="6" customFormat="1" x14ac:dyDescent="0.35">
      <c r="F5" s="24"/>
      <c r="G5" s="24"/>
    </row>
    <row r="7" spans="1:8" s="6" customFormat="1" x14ac:dyDescent="0.35">
      <c r="B7" s="194" t="s">
        <v>53</v>
      </c>
      <c r="C7" s="194"/>
      <c r="D7" s="194"/>
      <c r="E7" s="194"/>
      <c r="F7" s="194"/>
      <c r="G7" s="24"/>
    </row>
    <row r="8" spans="1:8" s="6" customFormat="1" x14ac:dyDescent="0.35">
      <c r="B8" s="194"/>
      <c r="C8" s="194"/>
      <c r="D8" s="194"/>
      <c r="E8" s="194"/>
      <c r="F8" s="194"/>
      <c r="G8" s="24"/>
    </row>
    <row r="9" spans="1:8" ht="18.5" x14ac:dyDescent="0.45">
      <c r="A9" s="26" t="s">
        <v>64</v>
      </c>
      <c r="H9" s="26"/>
    </row>
    <row r="11" spans="1:8" ht="18.5" x14ac:dyDescent="0.45">
      <c r="B11" s="19" t="s">
        <v>60</v>
      </c>
    </row>
    <row r="12" spans="1:8" ht="18.5" x14ac:dyDescent="0.45">
      <c r="B12" s="19"/>
    </row>
    <row r="13" spans="1:8" ht="17.5" x14ac:dyDescent="0.55000000000000004">
      <c r="B13" s="59"/>
      <c r="C13" s="68" t="s">
        <v>8</v>
      </c>
      <c r="D13" s="68" t="s">
        <v>9</v>
      </c>
      <c r="E13" s="68" t="s">
        <v>10</v>
      </c>
    </row>
    <row r="14" spans="1:8" ht="17.5" x14ac:dyDescent="0.55000000000000004">
      <c r="A14" s="18"/>
      <c r="B14" s="69" t="s">
        <v>54</v>
      </c>
      <c r="C14" s="186"/>
      <c r="D14" s="70">
        <f>C14*(1+C20)</f>
        <v>0</v>
      </c>
      <c r="E14" s="70">
        <f>D14*(1+C21)</f>
        <v>0</v>
      </c>
    </row>
    <row r="15" spans="1:8" ht="17.5" x14ac:dyDescent="0.55000000000000004">
      <c r="B15" s="37" t="s">
        <v>55</v>
      </c>
      <c r="C15" s="71">
        <f>C14*'Données du projet'!$C$25</f>
        <v>0</v>
      </c>
      <c r="D15" s="71">
        <f>D14*'Données du projet'!$C$25</f>
        <v>0</v>
      </c>
      <c r="E15" s="71">
        <f>E14*'Données du projet'!$C$25</f>
        <v>0</v>
      </c>
    </row>
    <row r="16" spans="1:8" ht="17.5" x14ac:dyDescent="0.55000000000000004">
      <c r="B16" s="69" t="s">
        <v>56</v>
      </c>
      <c r="C16" s="70">
        <f>SUM(C14:C15)</f>
        <v>0</v>
      </c>
      <c r="D16" s="70">
        <f t="shared" ref="D16:E16" si="0">SUM(D14:D15)</f>
        <v>0</v>
      </c>
      <c r="E16" s="70">
        <f t="shared" si="0"/>
        <v>0</v>
      </c>
    </row>
    <row r="17" spans="2:8" ht="17.5" x14ac:dyDescent="0.55000000000000004">
      <c r="B17" s="37"/>
      <c r="C17" s="37"/>
      <c r="D17" s="37"/>
      <c r="E17" s="37"/>
    </row>
    <row r="18" spans="2:8" ht="17.5" x14ac:dyDescent="0.55000000000000004">
      <c r="B18" s="37"/>
      <c r="C18" s="37"/>
      <c r="D18" s="37"/>
      <c r="E18" s="37"/>
    </row>
    <row r="19" spans="2:8" ht="17.5" x14ac:dyDescent="0.55000000000000004">
      <c r="B19" s="72" t="s">
        <v>61</v>
      </c>
      <c r="C19" s="37"/>
      <c r="D19" s="37"/>
      <c r="E19" s="37"/>
    </row>
    <row r="20" spans="2:8" ht="17.5" x14ac:dyDescent="0.55000000000000004">
      <c r="B20" s="73" t="s">
        <v>62</v>
      </c>
      <c r="C20" s="187"/>
      <c r="D20" s="74" t="s">
        <v>166</v>
      </c>
      <c r="E20" s="37"/>
    </row>
    <row r="21" spans="2:8" ht="17.5" x14ac:dyDescent="0.55000000000000004">
      <c r="B21" s="73" t="s">
        <v>63</v>
      </c>
      <c r="C21" s="187"/>
      <c r="D21" s="74" t="s">
        <v>166</v>
      </c>
      <c r="E21" s="37"/>
    </row>
    <row r="25" spans="2:8" ht="18.5" x14ac:dyDescent="0.45">
      <c r="B25" s="19" t="s">
        <v>57</v>
      </c>
    </row>
    <row r="26" spans="2:8" ht="18.5" x14ac:dyDescent="0.45">
      <c r="B26" s="19"/>
    </row>
    <row r="27" spans="2:8" ht="17.5" x14ac:dyDescent="0.55000000000000004">
      <c r="B27" s="59"/>
      <c r="C27" s="68" t="s">
        <v>8</v>
      </c>
      <c r="D27" s="68" t="s">
        <v>9</v>
      </c>
      <c r="E27" s="68" t="s">
        <v>10</v>
      </c>
      <c r="F27" s="38"/>
      <c r="G27" s="38"/>
      <c r="H27" s="37"/>
    </row>
    <row r="28" spans="2:8" ht="17.5" x14ac:dyDescent="0.55000000000000004">
      <c r="B28" s="37" t="s">
        <v>58</v>
      </c>
      <c r="C28" s="188"/>
      <c r="D28" s="37">
        <f>IF(C37="",C28*(1+F38),"na")</f>
        <v>0</v>
      </c>
      <c r="E28" s="37">
        <f>IF(C38="",D28*(1+G38),"na")</f>
        <v>0</v>
      </c>
      <c r="F28" s="38"/>
      <c r="G28" s="38"/>
      <c r="H28" s="37"/>
    </row>
    <row r="29" spans="2:8" ht="17.5" x14ac:dyDescent="0.55000000000000004">
      <c r="B29" s="37" t="s">
        <v>59</v>
      </c>
      <c r="C29" s="188"/>
      <c r="D29" s="37">
        <f>IF(C38="",C29*(1+F39),"na")</f>
        <v>0</v>
      </c>
      <c r="E29" s="37">
        <f>IF(C38="",D29*(1+G39),"na")</f>
        <v>0</v>
      </c>
      <c r="F29" s="38"/>
      <c r="G29" s="38"/>
      <c r="H29" s="37"/>
    </row>
    <row r="30" spans="2:8" ht="17.5" x14ac:dyDescent="0.55000000000000004">
      <c r="B30" s="69" t="s">
        <v>54</v>
      </c>
      <c r="C30" s="69">
        <f>C28*C29</f>
        <v>0</v>
      </c>
      <c r="D30" s="69">
        <f>IF(D29="na",C30*(1+C37),D28*D29)</f>
        <v>0</v>
      </c>
      <c r="E30" s="69">
        <f>IF(E29="na",D30*(1+C38),E28*E29)</f>
        <v>0</v>
      </c>
      <c r="F30" s="38"/>
      <c r="G30" s="38"/>
      <c r="H30" s="37"/>
    </row>
    <row r="31" spans="2:8" ht="17.5" x14ac:dyDescent="0.55000000000000004">
      <c r="B31" s="37" t="s">
        <v>55</v>
      </c>
      <c r="C31" s="37">
        <f>C30*'Données du projet'!$C$25</f>
        <v>0</v>
      </c>
      <c r="D31" s="37">
        <f>D30*'Données du projet'!$C$25</f>
        <v>0</v>
      </c>
      <c r="E31" s="37">
        <f>E30*'Données du projet'!$C$25</f>
        <v>0</v>
      </c>
      <c r="F31" s="38"/>
      <c r="G31" s="38"/>
      <c r="H31" s="37"/>
    </row>
    <row r="32" spans="2:8" ht="17.5" x14ac:dyDescent="0.55000000000000004">
      <c r="B32" s="69" t="s">
        <v>56</v>
      </c>
      <c r="C32" s="69">
        <f>SUM(C30:C31)</f>
        <v>0</v>
      </c>
      <c r="D32" s="69">
        <f t="shared" ref="D32:E32" si="1">SUM(D30:D31)</f>
        <v>0</v>
      </c>
      <c r="E32" s="69">
        <f t="shared" si="1"/>
        <v>0</v>
      </c>
      <c r="F32" s="38"/>
      <c r="G32" s="38"/>
      <c r="H32" s="37"/>
    </row>
    <row r="33" spans="2:9" ht="17.5" x14ac:dyDescent="0.55000000000000004">
      <c r="B33" s="11"/>
      <c r="C33" s="11"/>
      <c r="D33" s="11"/>
      <c r="E33" s="11"/>
      <c r="F33" s="38"/>
      <c r="G33" s="38"/>
      <c r="H33" s="37"/>
    </row>
    <row r="34" spans="2:9" ht="17.5" x14ac:dyDescent="0.55000000000000004">
      <c r="B34" s="195" t="s">
        <v>76</v>
      </c>
      <c r="C34" s="195"/>
      <c r="D34" s="195"/>
      <c r="E34" s="195"/>
      <c r="F34" s="195"/>
      <c r="G34" s="195"/>
      <c r="H34" s="37"/>
    </row>
    <row r="35" spans="2:9" ht="17.5" x14ac:dyDescent="0.55000000000000004">
      <c r="B35" s="75"/>
      <c r="C35" s="37"/>
      <c r="D35" s="37"/>
      <c r="E35" s="37"/>
      <c r="F35" s="38"/>
      <c r="G35" s="38"/>
      <c r="H35" s="37"/>
    </row>
    <row r="36" spans="2:9" ht="17.5" x14ac:dyDescent="0.55000000000000004">
      <c r="B36" s="72" t="s">
        <v>61</v>
      </c>
      <c r="C36" s="37"/>
      <c r="D36" s="37"/>
      <c r="E36" s="167" t="s">
        <v>214</v>
      </c>
      <c r="F36" s="38"/>
      <c r="G36" s="38"/>
      <c r="H36" s="37"/>
      <c r="I36" s="1"/>
    </row>
    <row r="37" spans="2:9" ht="17.5" x14ac:dyDescent="0.55000000000000004">
      <c r="B37" s="73" t="s">
        <v>62</v>
      </c>
      <c r="C37" s="189"/>
      <c r="D37" s="74" t="s">
        <v>166</v>
      </c>
      <c r="E37" s="37"/>
      <c r="F37" s="38" t="s">
        <v>62</v>
      </c>
      <c r="G37" s="38" t="s">
        <v>63</v>
      </c>
      <c r="H37" s="37"/>
    </row>
    <row r="38" spans="2:9" ht="17.5" x14ac:dyDescent="0.55000000000000004">
      <c r="B38" s="73" t="s">
        <v>63</v>
      </c>
      <c r="C38" s="189"/>
      <c r="D38" s="74" t="s">
        <v>166</v>
      </c>
      <c r="E38" s="37" t="s">
        <v>65</v>
      </c>
      <c r="F38" s="190"/>
      <c r="G38" s="190"/>
      <c r="H38" s="74" t="s">
        <v>166</v>
      </c>
    </row>
    <row r="39" spans="2:9" ht="17.5" x14ac:dyDescent="0.55000000000000004">
      <c r="B39" s="37"/>
      <c r="C39" s="37"/>
      <c r="D39" s="37"/>
      <c r="E39" s="37" t="s">
        <v>66</v>
      </c>
      <c r="F39" s="190"/>
      <c r="G39" s="190"/>
      <c r="H39" s="74" t="s">
        <v>166</v>
      </c>
    </row>
    <row r="43" spans="2:9" ht="17.5" x14ac:dyDescent="0.55000000000000004">
      <c r="B43" s="72" t="s">
        <v>110</v>
      </c>
      <c r="C43" s="37"/>
    </row>
    <row r="44" spans="2:9" ht="17.5" x14ac:dyDescent="0.55000000000000004">
      <c r="B44" s="52" t="s">
        <v>170</v>
      </c>
      <c r="C44" s="37"/>
    </row>
    <row r="45" spans="2:9" ht="17.5" x14ac:dyDescent="0.55000000000000004">
      <c r="B45" s="72"/>
      <c r="C45" s="37"/>
    </row>
    <row r="46" spans="2:9" ht="17.5" x14ac:dyDescent="0.55000000000000004">
      <c r="B46" s="76" t="s">
        <v>116</v>
      </c>
      <c r="C46" s="187"/>
      <c r="D46" s="74" t="s">
        <v>166</v>
      </c>
    </row>
    <row r="47" spans="2:9" ht="17.5" x14ac:dyDescent="0.55000000000000004">
      <c r="B47" s="76" t="s">
        <v>117</v>
      </c>
      <c r="C47" s="187"/>
      <c r="D47" s="74" t="s">
        <v>166</v>
      </c>
    </row>
    <row r="48" spans="2:9" ht="17.5" x14ac:dyDescent="0.55000000000000004">
      <c r="B48" s="76" t="s">
        <v>118</v>
      </c>
      <c r="C48" s="187"/>
      <c r="D48" s="74" t="s">
        <v>166</v>
      </c>
    </row>
    <row r="49" spans="1:7" ht="17.5" x14ac:dyDescent="0.55000000000000004">
      <c r="B49" s="76" t="s">
        <v>119</v>
      </c>
      <c r="C49" s="187"/>
      <c r="D49" s="74" t="s">
        <v>166</v>
      </c>
    </row>
    <row r="50" spans="1:7" ht="17.5" x14ac:dyDescent="0.55000000000000004">
      <c r="B50" s="76" t="s">
        <v>120</v>
      </c>
      <c r="C50" s="187"/>
      <c r="D50" s="74" t="s">
        <v>166</v>
      </c>
    </row>
    <row r="51" spans="1:7" ht="17.5" x14ac:dyDescent="0.55000000000000004">
      <c r="B51" s="76" t="s">
        <v>121</v>
      </c>
      <c r="C51" s="187"/>
      <c r="D51" s="74" t="s">
        <v>166</v>
      </c>
    </row>
    <row r="52" spans="1:7" ht="17.5" x14ac:dyDescent="0.55000000000000004">
      <c r="B52" s="76" t="s">
        <v>122</v>
      </c>
      <c r="C52" s="187"/>
      <c r="D52" s="74" t="s">
        <v>166</v>
      </c>
    </row>
    <row r="53" spans="1:7" ht="17.5" x14ac:dyDescent="0.55000000000000004">
      <c r="B53" s="76" t="s">
        <v>123</v>
      </c>
      <c r="C53" s="187"/>
      <c r="D53" s="74" t="s">
        <v>166</v>
      </c>
    </row>
    <row r="54" spans="1:7" ht="17.5" x14ac:dyDescent="0.55000000000000004">
      <c r="B54" s="76" t="s">
        <v>124</v>
      </c>
      <c r="C54" s="187"/>
      <c r="D54" s="74" t="s">
        <v>166</v>
      </c>
    </row>
    <row r="55" spans="1:7" ht="17.5" x14ac:dyDescent="0.55000000000000004">
      <c r="B55" s="76" t="s">
        <v>125</v>
      </c>
      <c r="C55" s="187"/>
      <c r="D55" s="74" t="s">
        <v>166</v>
      </c>
    </row>
    <row r="56" spans="1:7" ht="17.5" x14ac:dyDescent="0.55000000000000004">
      <c r="B56" s="76" t="s">
        <v>171</v>
      </c>
      <c r="C56" s="187"/>
      <c r="D56" s="74" t="s">
        <v>166</v>
      </c>
    </row>
    <row r="57" spans="1:7" ht="17.5" x14ac:dyDescent="0.55000000000000004">
      <c r="B57" s="76" t="s">
        <v>126</v>
      </c>
      <c r="C57" s="187"/>
      <c r="D57" s="74" t="s">
        <v>166</v>
      </c>
    </row>
    <row r="58" spans="1:7" x14ac:dyDescent="0.35">
      <c r="C58" s="17" t="str">
        <f>IF(SUM(C46:C57)=100%,"OK","FAUX")</f>
        <v>FAUX</v>
      </c>
    </row>
    <row r="60" spans="1:7" s="6" customFormat="1" x14ac:dyDescent="0.35">
      <c r="B60" s="194" t="s">
        <v>74</v>
      </c>
      <c r="C60" s="194"/>
      <c r="D60" s="194"/>
      <c r="E60" s="194"/>
      <c r="F60" s="194"/>
      <c r="G60" s="24"/>
    </row>
    <row r="61" spans="1:7" s="6" customFormat="1" x14ac:dyDescent="0.35">
      <c r="B61" s="194"/>
      <c r="C61" s="194"/>
      <c r="D61" s="194"/>
      <c r="E61" s="194"/>
      <c r="F61" s="194"/>
      <c r="G61" s="24"/>
    </row>
    <row r="62" spans="1:7" ht="18.5" x14ac:dyDescent="0.45">
      <c r="A62" s="26" t="s">
        <v>77</v>
      </c>
    </row>
    <row r="64" spans="1:7" ht="17.5" x14ac:dyDescent="0.55000000000000004">
      <c r="B64" s="59"/>
      <c r="C64" s="68" t="s">
        <v>8</v>
      </c>
      <c r="D64" s="68" t="s">
        <v>9</v>
      </c>
      <c r="E64" s="68" t="s">
        <v>10</v>
      </c>
      <c r="F64" s="38"/>
    </row>
    <row r="65" spans="1:7" ht="35" x14ac:dyDescent="0.55000000000000004">
      <c r="B65" s="77" t="s">
        <v>75</v>
      </c>
      <c r="C65" s="191"/>
      <c r="D65" s="191"/>
      <c r="E65" s="191"/>
      <c r="F65" s="81" t="s">
        <v>168</v>
      </c>
      <c r="G65" s="168"/>
    </row>
    <row r="66" spans="1:7" ht="17.5" x14ac:dyDescent="0.55000000000000004">
      <c r="B66" s="11" t="s">
        <v>78</v>
      </c>
      <c r="C66" s="192"/>
      <c r="D66" s="192"/>
      <c r="E66" s="192"/>
      <c r="F66" s="74" t="s">
        <v>166</v>
      </c>
    </row>
    <row r="67" spans="1:7" x14ac:dyDescent="0.35">
      <c r="B67" s="27"/>
    </row>
    <row r="68" spans="1:7" x14ac:dyDescent="0.35">
      <c r="B68" s="27"/>
    </row>
    <row r="69" spans="1:7" s="6" customFormat="1" x14ac:dyDescent="0.35">
      <c r="B69" s="194" t="s">
        <v>88</v>
      </c>
      <c r="C69" s="194"/>
      <c r="D69" s="194"/>
      <c r="E69" s="194"/>
      <c r="F69" s="194"/>
      <c r="G69" s="24"/>
    </row>
    <row r="70" spans="1:7" s="6" customFormat="1" x14ac:dyDescent="0.35">
      <c r="B70" s="194"/>
      <c r="C70" s="194"/>
      <c r="D70" s="194"/>
      <c r="E70" s="194"/>
      <c r="F70" s="194"/>
      <c r="G70" s="24"/>
    </row>
    <row r="71" spans="1:7" ht="18.5" x14ac:dyDescent="0.45">
      <c r="A71" s="26" t="s">
        <v>215</v>
      </c>
    </row>
    <row r="72" spans="1:7" ht="18.5" x14ac:dyDescent="0.45">
      <c r="A72" s="26"/>
    </row>
    <row r="73" spans="1:7" ht="17.5" x14ac:dyDescent="0.55000000000000004">
      <c r="B73" s="72" t="s">
        <v>71</v>
      </c>
      <c r="C73" s="37"/>
      <c r="E73" s="167" t="s">
        <v>210</v>
      </c>
    </row>
    <row r="74" spans="1:7" ht="17.5" x14ac:dyDescent="0.55000000000000004">
      <c r="B74" s="37" t="s">
        <v>8</v>
      </c>
      <c r="C74" s="37">
        <f>'Données du projet'!C31</f>
        <v>0</v>
      </c>
      <c r="E74" s="4" t="s">
        <v>8</v>
      </c>
      <c r="F74" s="169">
        <f>'Données du projet'!C32</f>
        <v>0</v>
      </c>
    </row>
    <row r="75" spans="1:7" ht="17.5" x14ac:dyDescent="0.55000000000000004">
      <c r="B75" s="37" t="s">
        <v>90</v>
      </c>
      <c r="C75" s="188"/>
      <c r="D75" s="66" t="s">
        <v>167</v>
      </c>
      <c r="E75" s="4" t="s">
        <v>9</v>
      </c>
      <c r="F75" s="193"/>
      <c r="G75" s="66" t="s">
        <v>168</v>
      </c>
    </row>
    <row r="76" spans="1:7" ht="17.5" x14ac:dyDescent="0.55000000000000004">
      <c r="B76" s="37" t="s">
        <v>10</v>
      </c>
      <c r="C76" s="188"/>
      <c r="D76" s="66" t="s">
        <v>167</v>
      </c>
      <c r="E76" s="4" t="s">
        <v>10</v>
      </c>
      <c r="F76" s="193"/>
      <c r="G76" s="66" t="s">
        <v>168</v>
      </c>
    </row>
    <row r="79" spans="1:7" s="6" customFormat="1" x14ac:dyDescent="0.35">
      <c r="B79" s="194" t="s">
        <v>73</v>
      </c>
      <c r="C79" s="194"/>
      <c r="D79" s="194"/>
      <c r="E79" s="194"/>
      <c r="F79" s="194"/>
      <c r="G79" s="24"/>
    </row>
    <row r="80" spans="1:7" s="6" customFormat="1" x14ac:dyDescent="0.35">
      <c r="B80" s="194"/>
      <c r="C80" s="194"/>
      <c r="D80" s="194"/>
      <c r="E80" s="194"/>
      <c r="F80" s="194"/>
      <c r="G80" s="24"/>
    </row>
    <row r="82" spans="2:7" ht="17.5" x14ac:dyDescent="0.55000000000000004">
      <c r="B82" s="59"/>
      <c r="C82" s="68" t="s">
        <v>8</v>
      </c>
      <c r="D82" s="68" t="s">
        <v>9</v>
      </c>
      <c r="E82" s="68" t="s">
        <v>10</v>
      </c>
    </row>
    <row r="83" spans="2:7" ht="17.5" x14ac:dyDescent="0.55000000000000004">
      <c r="B83" s="36" t="s">
        <v>15</v>
      </c>
      <c r="C83" s="80"/>
      <c r="D83" s="80"/>
      <c r="E83" s="80"/>
      <c r="F83" s="81" t="s">
        <v>168</v>
      </c>
    </row>
    <row r="84" spans="2:7" ht="17.5" x14ac:dyDescent="0.55000000000000004">
      <c r="B84" s="36" t="s">
        <v>16</v>
      </c>
      <c r="C84" s="80"/>
      <c r="D84" s="80"/>
      <c r="E84" s="80"/>
      <c r="F84" s="81" t="s">
        <v>168</v>
      </c>
    </row>
    <row r="85" spans="2:7" ht="17.5" x14ac:dyDescent="0.55000000000000004">
      <c r="B85" s="36" t="s">
        <v>17</v>
      </c>
      <c r="C85" s="80"/>
      <c r="D85" s="80"/>
      <c r="E85" s="80"/>
      <c r="F85" s="81" t="s">
        <v>168</v>
      </c>
    </row>
    <row r="86" spans="2:7" ht="17.5" x14ac:dyDescent="0.55000000000000004">
      <c r="B86" s="36" t="s">
        <v>18</v>
      </c>
      <c r="C86" s="80"/>
      <c r="D86" s="80"/>
      <c r="E86" s="80"/>
      <c r="F86" s="81" t="s">
        <v>168</v>
      </c>
      <c r="G86" s="148" t="s">
        <v>181</v>
      </c>
    </row>
    <row r="87" spans="2:7" ht="17.5" x14ac:dyDescent="0.55000000000000004">
      <c r="B87" s="36" t="s">
        <v>81</v>
      </c>
      <c r="C87" s="80"/>
      <c r="D87" s="80"/>
      <c r="E87" s="80"/>
      <c r="F87" s="81" t="s">
        <v>168</v>
      </c>
      <c r="G87" s="148" t="s">
        <v>182</v>
      </c>
    </row>
    <row r="88" spans="2:7" ht="17.5" x14ac:dyDescent="0.55000000000000004">
      <c r="B88" s="36" t="s">
        <v>19</v>
      </c>
      <c r="C88" s="80"/>
      <c r="D88" s="80"/>
      <c r="E88" s="80"/>
      <c r="F88" s="81" t="s">
        <v>168</v>
      </c>
    </row>
    <row r="89" spans="2:7" ht="17.5" x14ac:dyDescent="0.55000000000000004">
      <c r="B89" s="36" t="s">
        <v>20</v>
      </c>
      <c r="C89" s="80"/>
      <c r="D89" s="80"/>
      <c r="E89" s="80"/>
      <c r="F89" s="81" t="s">
        <v>168</v>
      </c>
    </row>
    <row r="90" spans="2:7" ht="17.5" x14ac:dyDescent="0.55000000000000004">
      <c r="B90" s="36" t="s">
        <v>21</v>
      </c>
      <c r="C90" s="80"/>
      <c r="D90" s="80"/>
      <c r="E90" s="80"/>
      <c r="F90" s="81" t="s">
        <v>168</v>
      </c>
    </row>
    <row r="91" spans="2:7" ht="17.5" x14ac:dyDescent="0.55000000000000004">
      <c r="B91" s="36" t="s">
        <v>82</v>
      </c>
      <c r="C91" s="80"/>
      <c r="D91" s="80"/>
      <c r="E91" s="80"/>
      <c r="F91" s="81" t="s">
        <v>168</v>
      </c>
    </row>
    <row r="92" spans="2:7" ht="17.5" x14ac:dyDescent="0.55000000000000004">
      <c r="B92" s="36" t="s">
        <v>22</v>
      </c>
      <c r="C92" s="80"/>
      <c r="D92" s="80"/>
      <c r="E92" s="80"/>
      <c r="F92" s="81" t="s">
        <v>168</v>
      </c>
    </row>
    <row r="93" spans="2:7" ht="17.5" x14ac:dyDescent="0.55000000000000004">
      <c r="B93" s="36" t="s">
        <v>83</v>
      </c>
      <c r="C93" s="80"/>
      <c r="D93" s="80"/>
      <c r="E93" s="80"/>
      <c r="F93" s="81" t="s">
        <v>168</v>
      </c>
    </row>
    <row r="94" spans="2:7" ht="17.5" x14ac:dyDescent="0.55000000000000004">
      <c r="B94" s="36" t="s">
        <v>23</v>
      </c>
      <c r="C94" s="80"/>
      <c r="D94" s="80"/>
      <c r="E94" s="80"/>
      <c r="F94" s="81" t="s">
        <v>168</v>
      </c>
    </row>
    <row r="95" spans="2:7" ht="17.5" x14ac:dyDescent="0.55000000000000004">
      <c r="B95" s="36" t="s">
        <v>24</v>
      </c>
      <c r="C95" s="80"/>
      <c r="D95" s="80"/>
      <c r="E95" s="80"/>
      <c r="F95" s="81" t="s">
        <v>168</v>
      </c>
    </row>
    <row r="96" spans="2:7" ht="17.5" x14ac:dyDescent="0.55000000000000004">
      <c r="B96" s="36" t="s">
        <v>84</v>
      </c>
      <c r="C96" s="80"/>
      <c r="D96" s="80"/>
      <c r="E96" s="80"/>
      <c r="F96" s="81" t="s">
        <v>168</v>
      </c>
    </row>
    <row r="97" spans="2:7" ht="17.5" x14ac:dyDescent="0.55000000000000004">
      <c r="B97" s="78" t="s">
        <v>79</v>
      </c>
      <c r="C97" s="37"/>
      <c r="D97" s="37"/>
      <c r="E97" s="37"/>
    </row>
    <row r="98" spans="2:7" ht="17.5" x14ac:dyDescent="0.55000000000000004">
      <c r="B98" s="79" t="s">
        <v>25</v>
      </c>
      <c r="C98" s="80"/>
      <c r="D98" s="80"/>
      <c r="E98" s="80"/>
      <c r="F98" s="81" t="s">
        <v>168</v>
      </c>
    </row>
    <row r="99" spans="2:7" ht="17.5" x14ac:dyDescent="0.55000000000000004">
      <c r="B99" s="79" t="s">
        <v>26</v>
      </c>
      <c r="C99" s="80"/>
      <c r="D99" s="80"/>
      <c r="E99" s="80"/>
      <c r="F99" s="81" t="s">
        <v>168</v>
      </c>
    </row>
    <row r="100" spans="2:7" ht="17.5" x14ac:dyDescent="0.55000000000000004">
      <c r="B100" s="79" t="s">
        <v>27</v>
      </c>
      <c r="C100" s="80"/>
      <c r="D100" s="80"/>
      <c r="E100" s="80"/>
      <c r="F100" s="81" t="s">
        <v>168</v>
      </c>
    </row>
    <row r="101" spans="2:7" ht="17.5" x14ac:dyDescent="0.55000000000000004">
      <c r="B101" s="79" t="s">
        <v>85</v>
      </c>
      <c r="C101" s="80"/>
      <c r="D101" s="80"/>
      <c r="E101" s="80"/>
      <c r="F101" s="81" t="s">
        <v>168</v>
      </c>
    </row>
    <row r="102" spans="2:7" ht="17.5" x14ac:dyDescent="0.55000000000000004">
      <c r="B102" s="79" t="s">
        <v>86</v>
      </c>
      <c r="C102" s="80"/>
      <c r="D102" s="80"/>
      <c r="E102" s="80"/>
      <c r="F102" s="81" t="s">
        <v>168</v>
      </c>
    </row>
    <row r="103" spans="2:7" ht="17.5" x14ac:dyDescent="0.55000000000000004">
      <c r="B103" s="79" t="s">
        <v>87</v>
      </c>
      <c r="C103" s="80"/>
      <c r="D103" s="80"/>
      <c r="E103" s="80"/>
      <c r="F103" s="81" t="s">
        <v>168</v>
      </c>
    </row>
    <row r="104" spans="2:7" ht="18" thickBot="1" x14ac:dyDescent="0.6">
      <c r="B104" s="37"/>
      <c r="C104" s="37"/>
      <c r="D104" s="37"/>
      <c r="E104" s="37"/>
    </row>
    <row r="105" spans="2:7" ht="18" thickBot="1" x14ac:dyDescent="0.6">
      <c r="B105" s="40" t="s">
        <v>80</v>
      </c>
      <c r="C105" s="41">
        <f>SUM(C83:C96,C98:C103)</f>
        <v>0</v>
      </c>
      <c r="D105" s="41">
        <f>SUM(D83:D96,D98:D103)</f>
        <v>0</v>
      </c>
      <c r="E105" s="41">
        <f>SUM(E83:E96,E98:E103)</f>
        <v>0</v>
      </c>
      <c r="F105" s="81" t="s">
        <v>168</v>
      </c>
    </row>
    <row r="108" spans="2:7" s="6" customFormat="1" x14ac:dyDescent="0.35">
      <c r="B108" s="194" t="s">
        <v>138</v>
      </c>
      <c r="C108" s="194"/>
      <c r="D108" s="194"/>
      <c r="E108" s="194"/>
      <c r="F108" s="194"/>
      <c r="G108" s="24"/>
    </row>
    <row r="109" spans="2:7" s="6" customFormat="1" x14ac:dyDescent="0.35">
      <c r="B109" s="194"/>
      <c r="C109" s="194"/>
      <c r="D109" s="194"/>
      <c r="E109" s="194"/>
      <c r="F109" s="194"/>
      <c r="G109" s="24"/>
    </row>
    <row r="111" spans="2:7" ht="17.5" x14ac:dyDescent="0.55000000000000004">
      <c r="B111" s="37" t="s">
        <v>139</v>
      </c>
      <c r="C111" s="188"/>
      <c r="D111" s="66" t="s">
        <v>167</v>
      </c>
    </row>
    <row r="112" spans="2:7" ht="17.5" x14ac:dyDescent="0.55000000000000004">
      <c r="B112" s="37" t="s">
        <v>140</v>
      </c>
      <c r="C112" s="188"/>
      <c r="D112" s="66" t="s">
        <v>167</v>
      </c>
    </row>
  </sheetData>
  <mergeCells count="6">
    <mergeCell ref="B108:F109"/>
    <mergeCell ref="B69:F70"/>
    <mergeCell ref="B7:F8"/>
    <mergeCell ref="B60:F61"/>
    <mergeCell ref="B34:G34"/>
    <mergeCell ref="B79:F80"/>
  </mergeCells>
  <conditionalFormatting sqref="C58">
    <cfRule type="containsText" dxfId="23" priority="1" operator="containsText" text="OK">
      <formula>NOT(ISERROR(SEARCH("OK",C58)))</formula>
    </cfRule>
    <cfRule type="containsText" dxfId="22" priority="2" operator="containsText" text="FAUX">
      <formula>NOT(ISERROR(SEARCH("FAUX",C58)))</formula>
    </cfRule>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738E7D-4BB2-4800-979C-17D4C653677B}">
  <sheetPr>
    <tabColor rgb="FF37D7B7"/>
  </sheetPr>
  <dimension ref="B7"/>
  <sheetViews>
    <sheetView showGridLines="0" workbookViewId="0"/>
  </sheetViews>
  <sheetFormatPr baseColWidth="10" defaultColWidth="10.81640625" defaultRowHeight="14.5" x14ac:dyDescent="0.35"/>
  <cols>
    <col min="1" max="16384" width="10.81640625" style="2"/>
  </cols>
  <sheetData>
    <row r="7" spans="2:2" ht="47" x14ac:dyDescent="1.4">
      <c r="B7" s="7" t="s">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A13E6-E34B-4279-B7AE-984A3018580D}">
  <dimension ref="B1:T29"/>
  <sheetViews>
    <sheetView showGridLines="0" tabSelected="1" zoomScale="68" zoomScaleNormal="68" workbookViewId="0">
      <selection activeCell="H27" sqref="H27"/>
    </sheetView>
  </sheetViews>
  <sheetFormatPr baseColWidth="10" defaultColWidth="10.81640625" defaultRowHeight="17.5" x14ac:dyDescent="0.55000000000000004"/>
  <cols>
    <col min="1" max="7" width="10.81640625" style="37"/>
    <col min="8" max="8" width="11.1796875" style="37" bestFit="1" customWidth="1"/>
    <col min="9" max="16384" width="10.81640625" style="37"/>
  </cols>
  <sheetData>
    <row r="1" spans="2:12" s="59" customFormat="1" x14ac:dyDescent="0.55000000000000004"/>
    <row r="2" spans="2:12" s="59" customFormat="1" x14ac:dyDescent="0.55000000000000004"/>
    <row r="3" spans="2:12" s="59" customFormat="1" x14ac:dyDescent="0.55000000000000004"/>
    <row r="4" spans="2:12" s="59" customFormat="1" x14ac:dyDescent="0.55000000000000004"/>
    <row r="5" spans="2:12" s="59" customFormat="1" x14ac:dyDescent="0.55000000000000004"/>
    <row r="7" spans="2:12" s="59" customFormat="1" x14ac:dyDescent="0.55000000000000004">
      <c r="B7" s="194" t="s">
        <v>141</v>
      </c>
      <c r="C7" s="194"/>
      <c r="D7" s="194"/>
      <c r="E7" s="194"/>
      <c r="F7" s="194"/>
    </row>
    <row r="8" spans="2:12" s="59" customFormat="1" x14ac:dyDescent="0.55000000000000004">
      <c r="B8" s="194"/>
      <c r="C8" s="194"/>
      <c r="D8" s="194"/>
      <c r="E8" s="194"/>
      <c r="F8" s="194"/>
    </row>
    <row r="11" spans="2:12" x14ac:dyDescent="0.55000000000000004">
      <c r="J11" s="4"/>
      <c r="K11" s="4"/>
      <c r="L11" s="4"/>
    </row>
    <row r="12" spans="2:12" x14ac:dyDescent="0.55000000000000004">
      <c r="J12" s="4"/>
      <c r="K12" s="4"/>
      <c r="L12" s="4"/>
    </row>
    <row r="13" spans="2:12" x14ac:dyDescent="0.55000000000000004">
      <c r="J13" s="4"/>
      <c r="K13" s="4"/>
      <c r="L13" s="4"/>
    </row>
    <row r="14" spans="2:12" x14ac:dyDescent="0.55000000000000004">
      <c r="C14" s="111" t="s">
        <v>8</v>
      </c>
      <c r="D14" s="111" t="str">
        <f>IF('Compte de résultat'!F51&lt;=0,"PERTES","BENEFICES")</f>
        <v>PERTES</v>
      </c>
      <c r="G14" s="111" t="s">
        <v>8</v>
      </c>
      <c r="H14" s="112">
        <f>-SUM('Compte de résultat'!F$14,'Compte de résultat'!F$17,'Compte de résultat'!F$40:F$44,'Compte de résultat'!F$46)</f>
        <v>0</v>
      </c>
      <c r="J14" s="4"/>
      <c r="K14" s="4"/>
      <c r="L14" s="170"/>
    </row>
    <row r="15" spans="2:12" x14ac:dyDescent="0.55000000000000004">
      <c r="C15" s="111" t="s">
        <v>9</v>
      </c>
      <c r="D15" s="111" t="str">
        <f>IF('Compte de résultat'!G51&lt;=0,"PERTES","BENEFICES")</f>
        <v>PERTES</v>
      </c>
      <c r="G15" s="111" t="s">
        <v>9</v>
      </c>
      <c r="H15" s="112">
        <f>-SUM('Compte de résultat'!G$14,'Compte de résultat'!G$17,'Compte de résultat'!G$40:G$44,'Compte de résultat'!G$46)</f>
        <v>0</v>
      </c>
      <c r="J15" s="4"/>
      <c r="K15" s="4"/>
      <c r="L15" s="170"/>
    </row>
    <row r="16" spans="2:12" x14ac:dyDescent="0.55000000000000004">
      <c r="C16" s="111" t="s">
        <v>10</v>
      </c>
      <c r="D16" s="111" t="str">
        <f>IF('Compte de résultat'!H51&lt;=0,"PERTES","BENEFICES")</f>
        <v>PERTES</v>
      </c>
      <c r="G16" s="111" t="s">
        <v>10</v>
      </c>
      <c r="H16" s="112">
        <f>-SUM('Compte de résultat'!H$14,'Compte de résultat'!H$17,'Compte de résultat'!H$40:H$44,'Compte de résultat'!H$46)</f>
        <v>0</v>
      </c>
      <c r="J16" s="4"/>
      <c r="K16" s="4"/>
      <c r="L16" s="170"/>
    </row>
    <row r="17" spans="2:20" x14ac:dyDescent="0.55000000000000004">
      <c r="J17" s="4"/>
      <c r="K17" s="4"/>
      <c r="L17" s="4"/>
    </row>
    <row r="18" spans="2:20" x14ac:dyDescent="0.55000000000000004">
      <c r="J18" s="4"/>
      <c r="K18" s="4"/>
      <c r="L18" s="4"/>
    </row>
    <row r="20" spans="2:20" s="59" customFormat="1" x14ac:dyDescent="0.55000000000000004">
      <c r="B20" s="194" t="s">
        <v>142</v>
      </c>
      <c r="C20" s="194"/>
      <c r="D20" s="194"/>
      <c r="E20" s="194"/>
      <c r="F20" s="194"/>
    </row>
    <row r="21" spans="2:20" s="59" customFormat="1" x14ac:dyDescent="0.55000000000000004">
      <c r="B21" s="194"/>
      <c r="C21" s="194"/>
      <c r="D21" s="194"/>
      <c r="E21" s="194"/>
      <c r="F21" s="194"/>
    </row>
    <row r="27" spans="2:20" x14ac:dyDescent="0.55000000000000004">
      <c r="C27" s="111" t="s">
        <v>8</v>
      </c>
      <c r="D27" s="112">
        <f>'Compte de résultat'!F12</f>
        <v>0</v>
      </c>
      <c r="G27" s="111" t="s">
        <v>8</v>
      </c>
      <c r="H27" s="113" t="str">
        <f>IFERROR('Compte de résultat'!F16/'Compte de résultat'!F12,"")</f>
        <v/>
      </c>
      <c r="K27" s="111" t="s">
        <v>8</v>
      </c>
      <c r="L27" s="113" t="str">
        <f>IFERROR('Compte de résultat'!F39/'Compte de résultat'!F12,"")</f>
        <v/>
      </c>
      <c r="O27" s="111" t="s">
        <v>8</v>
      </c>
      <c r="P27" s="113" t="str">
        <f>IFERROR('Compte de résultat'!F45/'Compte de résultat'!F12,"")</f>
        <v/>
      </c>
      <c r="S27" s="111" t="s">
        <v>8</v>
      </c>
      <c r="T27" s="114">
        <f>'Compte de résultat'!F51</f>
        <v>0</v>
      </c>
    </row>
    <row r="28" spans="2:20" x14ac:dyDescent="0.55000000000000004">
      <c r="C28" s="111" t="s">
        <v>9</v>
      </c>
      <c r="D28" s="112">
        <f>'Compte de résultat'!G12</f>
        <v>0</v>
      </c>
      <c r="G28" s="111" t="s">
        <v>9</v>
      </c>
      <c r="H28" s="113" t="str">
        <f>IFERROR('Compte de résultat'!G16/'Compte de résultat'!G12,"")</f>
        <v/>
      </c>
      <c r="K28" s="111" t="s">
        <v>9</v>
      </c>
      <c r="L28" s="113" t="str">
        <f>IFERROR('Compte de résultat'!G39/'Compte de résultat'!G12,"")</f>
        <v/>
      </c>
      <c r="O28" s="111" t="s">
        <v>9</v>
      </c>
      <c r="P28" s="113" t="str">
        <f>IFERROR('Compte de résultat'!G45/'Compte de résultat'!G12,"")</f>
        <v/>
      </c>
      <c r="S28" s="111" t="s">
        <v>9</v>
      </c>
      <c r="T28" s="114">
        <f>'Compte de résultat'!G51</f>
        <v>0</v>
      </c>
    </row>
    <row r="29" spans="2:20" x14ac:dyDescent="0.55000000000000004">
      <c r="C29" s="111" t="s">
        <v>10</v>
      </c>
      <c r="D29" s="112">
        <f>'Compte de résultat'!H12</f>
        <v>0</v>
      </c>
      <c r="G29" s="111" t="s">
        <v>10</v>
      </c>
      <c r="H29" s="113" t="str">
        <f>IFERROR('Compte de résultat'!H16/'Compte de résultat'!H12,"")</f>
        <v/>
      </c>
      <c r="K29" s="111" t="s">
        <v>10</v>
      </c>
      <c r="L29" s="113" t="str">
        <f>IFERROR('Compte de résultat'!H39/'Compte de résultat'!H12,"")</f>
        <v/>
      </c>
      <c r="O29" s="111" t="s">
        <v>10</v>
      </c>
      <c r="P29" s="113" t="str">
        <f>IFERROR('Compte de résultat'!H45/'Compte de résultat'!H12,"")</f>
        <v/>
      </c>
      <c r="S29" s="111" t="s">
        <v>10</v>
      </c>
      <c r="T29" s="114">
        <f>'Compte de résultat'!H51</f>
        <v>0</v>
      </c>
    </row>
  </sheetData>
  <mergeCells count="2">
    <mergeCell ref="B7:F8"/>
    <mergeCell ref="B20:F21"/>
  </mergeCells>
  <conditionalFormatting sqref="D14:D16">
    <cfRule type="containsText" dxfId="21" priority="11" operator="containsText" text="BENEFICES">
      <formula>NOT(ISERROR(SEARCH("BENEFICES",D14)))</formula>
    </cfRule>
    <cfRule type="containsText" dxfId="20" priority="12" operator="containsText" text="PERTES">
      <formula>NOT(ISERROR(SEARCH("PERTES",D14)))</formula>
    </cfRule>
  </conditionalFormatting>
  <conditionalFormatting sqref="H27:H29">
    <cfRule type="cellIs" dxfId="19" priority="1" operator="lessThanOrEqual">
      <formula>0</formula>
    </cfRule>
    <cfRule type="cellIs" dxfId="18" priority="2" operator="greaterThan">
      <formula>0</formula>
    </cfRule>
  </conditionalFormatting>
  <conditionalFormatting sqref="L27:L29">
    <cfRule type="cellIs" dxfId="17" priority="3" operator="lessThanOrEqual">
      <formula>0</formula>
    </cfRule>
    <cfRule type="cellIs" dxfId="16" priority="4" operator="greaterThan">
      <formula>0</formula>
    </cfRule>
  </conditionalFormatting>
  <conditionalFormatting sqref="P27:P29">
    <cfRule type="cellIs" dxfId="15" priority="5" operator="lessThanOrEqual">
      <formula>0</formula>
    </cfRule>
    <cfRule type="cellIs" dxfId="14" priority="6" operator="lessThan">
      <formula>0</formula>
    </cfRule>
  </conditionalFormatting>
  <conditionalFormatting sqref="T27:T29">
    <cfRule type="cellIs" dxfId="13" priority="7" operator="lessThanOrEqual">
      <formula>0</formula>
    </cfRule>
    <cfRule type="cellIs" dxfId="12" priority="8" operator="greaterThan">
      <formula>0</formula>
    </cfRule>
  </conditionalFormatting>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E0A3-7481-45AA-9458-71390AF83038}">
  <sheetPr>
    <tabColor theme="3"/>
  </sheetPr>
  <dimension ref="B7"/>
  <sheetViews>
    <sheetView showGridLines="0" workbookViewId="0"/>
  </sheetViews>
  <sheetFormatPr baseColWidth="10" defaultColWidth="10.81640625" defaultRowHeight="14.5" x14ac:dyDescent="0.35"/>
  <cols>
    <col min="1" max="16384" width="10.81640625" style="8"/>
  </cols>
  <sheetData>
    <row r="7" spans="2:2" ht="47" x14ac:dyDescent="1.4">
      <c r="B7" s="9" t="s">
        <v>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38C7F-E7AB-47BF-9970-F3B940A6ED8A}">
  <dimension ref="B1:AO107"/>
  <sheetViews>
    <sheetView showGridLines="0" topLeftCell="A16" zoomScale="74" zoomScaleNormal="112" workbookViewId="0">
      <selection activeCell="F17" sqref="F17"/>
    </sheetView>
  </sheetViews>
  <sheetFormatPr baseColWidth="10" defaultColWidth="10.81640625" defaultRowHeight="17.5" outlineLevelRow="1" x14ac:dyDescent="0.55000000000000004"/>
  <cols>
    <col min="1" max="5" width="10.81640625" style="37"/>
    <col min="6" max="8" width="12" style="37" customWidth="1"/>
    <col min="9" max="16" width="11.453125" style="37" bestFit="1" customWidth="1"/>
    <col min="17" max="17" width="12.6328125" style="37" bestFit="1" customWidth="1"/>
    <col min="18" max="28" width="11.453125" style="37" bestFit="1" customWidth="1"/>
    <col min="29" max="29" width="12.6328125" style="37" bestFit="1" customWidth="1"/>
    <col min="30" max="35" width="11.453125" style="37" bestFit="1" customWidth="1"/>
    <col min="36" max="36" width="12.6328125" style="37" bestFit="1" customWidth="1"/>
    <col min="37" max="40" width="11.453125" style="37" bestFit="1" customWidth="1"/>
    <col min="41" max="41" width="12.6328125" style="37" bestFit="1" customWidth="1"/>
    <col min="42" max="16384" width="10.81640625" style="37"/>
  </cols>
  <sheetData>
    <row r="1" spans="2:8" s="59" customFormat="1" x14ac:dyDescent="0.55000000000000004"/>
    <row r="2" spans="2:8" s="59" customFormat="1" x14ac:dyDescent="0.55000000000000004"/>
    <row r="3" spans="2:8" s="59" customFormat="1" x14ac:dyDescent="0.55000000000000004"/>
    <row r="4" spans="2:8" s="59" customFormat="1" x14ac:dyDescent="0.55000000000000004"/>
    <row r="5" spans="2:8" s="59" customFormat="1" x14ac:dyDescent="0.55000000000000004"/>
    <row r="7" spans="2:8" s="59" customFormat="1" x14ac:dyDescent="0.55000000000000004">
      <c r="B7" s="194" t="s">
        <v>134</v>
      </c>
      <c r="C7" s="194"/>
      <c r="D7" s="194"/>
      <c r="E7" s="194"/>
      <c r="F7" s="194"/>
    </row>
    <row r="8" spans="2:8" s="59" customFormat="1" x14ac:dyDescent="0.55000000000000004">
      <c r="B8" s="194"/>
      <c r="C8" s="194"/>
      <c r="D8" s="194"/>
      <c r="E8" s="194"/>
      <c r="F8" s="194"/>
    </row>
    <row r="10" spans="2:8" x14ac:dyDescent="0.55000000000000004">
      <c r="F10" s="199" t="s">
        <v>8</v>
      </c>
      <c r="G10" s="201" t="s">
        <v>9</v>
      </c>
      <c r="H10" s="197" t="s">
        <v>10</v>
      </c>
    </row>
    <row r="11" spans="2:8" x14ac:dyDescent="0.55000000000000004">
      <c r="B11" s="82"/>
      <c r="F11" s="200"/>
      <c r="G11" s="202"/>
      <c r="H11" s="198"/>
    </row>
    <row r="12" spans="2:8" x14ac:dyDescent="0.55000000000000004">
      <c r="B12" s="83" t="s">
        <v>40</v>
      </c>
      <c r="C12" s="84"/>
      <c r="D12" s="84"/>
      <c r="E12" s="84"/>
      <c r="F12" s="85">
        <f>IF(Prévisionnel!$C$14="",Prévisionnel!C30,Prévisionnel!C14)</f>
        <v>0</v>
      </c>
      <c r="G12" s="85">
        <f>IF(Prévisionnel!$C$14="",Prévisionnel!D30,Prévisionnel!D14)</f>
        <v>0</v>
      </c>
      <c r="H12" s="163">
        <f>IF(Prévisionnel!$C$14="",Prévisionnel!E30,Prévisionnel!E14)</f>
        <v>0</v>
      </c>
    </row>
    <row r="13" spans="2:8" x14ac:dyDescent="0.55000000000000004">
      <c r="B13" s="86" t="s">
        <v>11</v>
      </c>
      <c r="F13" s="87">
        <f>SUM(F14)</f>
        <v>0</v>
      </c>
      <c r="G13" s="87">
        <f t="shared" ref="G13:H13" si="0">SUM(G14)</f>
        <v>0</v>
      </c>
      <c r="H13" s="88">
        <f t="shared" si="0"/>
        <v>0</v>
      </c>
    </row>
    <row r="14" spans="2:8" x14ac:dyDescent="0.55000000000000004">
      <c r="B14" s="89" t="s">
        <v>12</v>
      </c>
      <c r="F14" s="90">
        <f>IF(Prévisionnel!C65="",(1-Prévisionnel!C66)*'Compte de résultat'!F12*(-1),-Prévisionnel!C65)</f>
        <v>0</v>
      </c>
      <c r="G14" s="90">
        <f>IF(Prévisionnel!D65="",(1-Prévisionnel!D66)*'Compte de résultat'!G12*(-1),-Prévisionnel!D65)</f>
        <v>0</v>
      </c>
      <c r="H14" s="91">
        <f>IF(Prévisionnel!E65="",(1-Prévisionnel!E66)*'Compte de résultat'!H12*(-1),-Prévisionnel!E65)</f>
        <v>0</v>
      </c>
    </row>
    <row r="15" spans="2:8" x14ac:dyDescent="0.55000000000000004">
      <c r="B15" s="92"/>
      <c r="F15" s="90"/>
      <c r="G15" s="90"/>
      <c r="H15" s="91"/>
    </row>
    <row r="16" spans="2:8" x14ac:dyDescent="0.55000000000000004">
      <c r="B16" s="93" t="s">
        <v>13</v>
      </c>
      <c r="C16" s="94"/>
      <c r="D16" s="94"/>
      <c r="E16" s="94"/>
      <c r="F16" s="95">
        <f>SUM(F12:F13)</f>
        <v>0</v>
      </c>
      <c r="G16" s="95">
        <f t="shared" ref="G16:H16" si="1">SUM(G12:G13)</f>
        <v>0</v>
      </c>
      <c r="H16" s="96">
        <f t="shared" si="1"/>
        <v>0</v>
      </c>
    </row>
    <row r="17" spans="2:8" x14ac:dyDescent="0.55000000000000004">
      <c r="B17" s="86" t="s">
        <v>14</v>
      </c>
      <c r="F17" s="90">
        <f>SUM(F18:F37)</f>
        <v>0</v>
      </c>
      <c r="G17" s="90">
        <f>SUM(G18:G37)</f>
        <v>0</v>
      </c>
      <c r="H17" s="91">
        <f>SUM(H18:H37)</f>
        <v>0</v>
      </c>
    </row>
    <row r="18" spans="2:8" x14ac:dyDescent="0.55000000000000004">
      <c r="B18" s="89" t="str">
        <f>Prévisionnel!B83</f>
        <v>Assurances</v>
      </c>
      <c r="F18" s="90">
        <f>-VLOOKUP($B18,Prévisionnel!$B$82:$E$103,MATCH('Compte de résultat'!F$10,Prévisionnel!$B$82:$E$82,0),0)</f>
        <v>0</v>
      </c>
      <c r="G18" s="90">
        <f>-VLOOKUP($B18,Prévisionnel!$B$82:$E$103,MATCH('Compte de résultat'!G$10,Prévisionnel!$B$82:$E$82,0),0)</f>
        <v>0</v>
      </c>
      <c r="H18" s="91">
        <f>-VLOOKUP($B18,Prévisionnel!$B$82:$E$103,MATCH('Compte de résultat'!H$10,Prévisionnel!$B$82:$E$82,0),0)</f>
        <v>0</v>
      </c>
    </row>
    <row r="19" spans="2:8" x14ac:dyDescent="0.55000000000000004">
      <c r="B19" s="89" t="str">
        <f>Prévisionnel!B84</f>
        <v>Téléphone, internet</v>
      </c>
      <c r="F19" s="90">
        <f>-VLOOKUP($B19,Prévisionnel!$B$82:$E$103,MATCH('Compte de résultat'!F$10,Prévisionnel!$B$82:$E$82,0),0)</f>
        <v>0</v>
      </c>
      <c r="G19" s="90">
        <f>-VLOOKUP($B19,Prévisionnel!$B$82:$E$103,MATCH('Compte de résultat'!G$10,Prévisionnel!$B$82:$E$82,0),0)</f>
        <v>0</v>
      </c>
      <c r="H19" s="91">
        <f>-VLOOKUP($B19,Prévisionnel!$B$82:$E$103,MATCH('Compte de résultat'!H$10,Prévisionnel!$B$82:$E$82,0),0)</f>
        <v>0</v>
      </c>
    </row>
    <row r="20" spans="2:8" x14ac:dyDescent="0.55000000000000004">
      <c r="B20" s="89" t="str">
        <f>Prévisionnel!B85</f>
        <v>Autres abonnements</v>
      </c>
      <c r="F20" s="90">
        <f>-VLOOKUP($B20,Prévisionnel!$B$82:$E$103,MATCH('Compte de résultat'!F$10,Prévisionnel!$B$82:$E$82,0),0)</f>
        <v>0</v>
      </c>
      <c r="G20" s="90">
        <f>-VLOOKUP($B20,Prévisionnel!$B$82:$E$103,MATCH('Compte de résultat'!G$10,Prévisionnel!$B$82:$E$82,0),0)</f>
        <v>0</v>
      </c>
      <c r="H20" s="91">
        <f>-VLOOKUP($B20,Prévisionnel!$B$82:$E$103,MATCH('Compte de résultat'!H$10,Prévisionnel!$B$82:$E$82,0),0)</f>
        <v>0</v>
      </c>
    </row>
    <row r="21" spans="2:8" x14ac:dyDescent="0.55000000000000004">
      <c r="B21" s="89" t="str">
        <f>Prévisionnel!B86</f>
        <v>Carburant, transports</v>
      </c>
      <c r="F21" s="90">
        <f>-VLOOKUP($B21,Prévisionnel!$B$82:$E$103,MATCH('Compte de résultat'!F$10,Prévisionnel!$B$82:$E$82,0),0)</f>
        <v>0</v>
      </c>
      <c r="G21" s="90">
        <f>-VLOOKUP($B21,Prévisionnel!$B$82:$E$103,MATCH('Compte de résultat'!G$10,Prévisionnel!$B$82:$E$82,0),0)</f>
        <v>0</v>
      </c>
      <c r="H21" s="91">
        <f>-VLOOKUP($B21,Prévisionnel!$B$82:$E$103,MATCH('Compte de résultat'!H$10,Prévisionnel!$B$82:$E$82,0),0)</f>
        <v>0</v>
      </c>
    </row>
    <row r="22" spans="2:8" x14ac:dyDescent="0.55000000000000004">
      <c r="B22" s="89" t="str">
        <f>Prévisionnel!B87</f>
        <v>Frais de déplacement</v>
      </c>
      <c r="F22" s="90">
        <f>-VLOOKUP($B22,Prévisionnel!$B$82:$E$103,MATCH('Compte de résultat'!F$10,Prévisionnel!$B$82:$E$82,0),0)</f>
        <v>0</v>
      </c>
      <c r="G22" s="90">
        <f>-VLOOKUP($B22,Prévisionnel!$B$82:$E$103,MATCH('Compte de résultat'!G$10,Prévisionnel!$B$82:$E$82,0),0)</f>
        <v>0</v>
      </c>
      <c r="H22" s="91">
        <f>-VLOOKUP($B22,Prévisionnel!$B$82:$E$103,MATCH('Compte de résultat'!H$10,Prévisionnel!$B$82:$E$82,0),0)</f>
        <v>0</v>
      </c>
    </row>
    <row r="23" spans="2:8" x14ac:dyDescent="0.55000000000000004">
      <c r="B23" s="89" t="str">
        <f>Prévisionnel!B88</f>
        <v>Eau, électricité, gaz</v>
      </c>
      <c r="F23" s="90">
        <f>-VLOOKUP($B23,Prévisionnel!$B$82:$E$103,MATCH('Compte de résultat'!F$10,Prévisionnel!$B$82:$E$82,0),0)</f>
        <v>0</v>
      </c>
      <c r="G23" s="90">
        <f>-VLOOKUP($B23,Prévisionnel!$B$82:$E$103,MATCH('Compte de résultat'!G$10,Prévisionnel!$B$82:$E$82,0),0)</f>
        <v>0</v>
      </c>
      <c r="H23" s="91">
        <f>-VLOOKUP($B23,Prévisionnel!$B$82:$E$103,MATCH('Compte de résultat'!H$10,Prévisionnel!$B$82:$E$82,0),0)</f>
        <v>0</v>
      </c>
    </row>
    <row r="24" spans="2:8" x14ac:dyDescent="0.55000000000000004">
      <c r="B24" s="89" t="str">
        <f>Prévisionnel!B89</f>
        <v>Mutuelle</v>
      </c>
      <c r="F24" s="90">
        <f>-VLOOKUP($B24,Prévisionnel!$B$82:$E$103,MATCH('Compte de résultat'!F$10,Prévisionnel!$B$82:$E$82,0),0)</f>
        <v>0</v>
      </c>
      <c r="G24" s="90">
        <f>-VLOOKUP($B24,Prévisionnel!$B$82:$E$103,MATCH('Compte de résultat'!G$10,Prévisionnel!$B$82:$E$82,0),0)</f>
        <v>0</v>
      </c>
      <c r="H24" s="91">
        <f>-VLOOKUP($B24,Prévisionnel!$B$82:$E$103,MATCH('Compte de résultat'!H$10,Prévisionnel!$B$82:$E$82,0),0)</f>
        <v>0</v>
      </c>
    </row>
    <row r="25" spans="2:8" x14ac:dyDescent="0.55000000000000004">
      <c r="B25" s="89" t="str">
        <f>Prévisionnel!B90</f>
        <v>Fournitures diverses</v>
      </c>
      <c r="F25" s="90">
        <f>-VLOOKUP($B25,Prévisionnel!$B$82:$E$103,MATCH('Compte de résultat'!F$10,Prévisionnel!$B$82:$E$82,0),0)</f>
        <v>0</v>
      </c>
      <c r="G25" s="90">
        <f>-VLOOKUP($B25,Prévisionnel!$B$82:$E$103,MATCH('Compte de résultat'!G$10,Prévisionnel!$B$82:$E$82,0),0)</f>
        <v>0</v>
      </c>
      <c r="H25" s="91">
        <f>-VLOOKUP($B25,Prévisionnel!$B$82:$E$103,MATCH('Compte de résultat'!H$10,Prévisionnel!$B$82:$E$82,0),0)</f>
        <v>0</v>
      </c>
    </row>
    <row r="26" spans="2:8" x14ac:dyDescent="0.55000000000000004">
      <c r="B26" s="89" t="str">
        <f>Prévisionnel!B91</f>
        <v>Entretien matériel</v>
      </c>
      <c r="F26" s="90">
        <f>-VLOOKUP($B26,Prévisionnel!$B$82:$E$103,MATCH('Compte de résultat'!F$10,Prévisionnel!$B$82:$E$82,0),0)</f>
        <v>0</v>
      </c>
      <c r="G26" s="90">
        <f>-VLOOKUP($B26,Prévisionnel!$B$82:$E$103,MATCH('Compte de résultat'!G$10,Prévisionnel!$B$82:$E$82,0),0)</f>
        <v>0</v>
      </c>
      <c r="H26" s="91">
        <f>-VLOOKUP($B26,Prévisionnel!$B$82:$E$103,MATCH('Compte de résultat'!H$10,Prévisionnel!$B$82:$E$82,0),0)</f>
        <v>0</v>
      </c>
    </row>
    <row r="27" spans="2:8" x14ac:dyDescent="0.55000000000000004">
      <c r="B27" s="89" t="str">
        <f>Prévisionnel!B92</f>
        <v>Nettoyage des locaux</v>
      </c>
      <c r="F27" s="90">
        <f>-VLOOKUP($B27,Prévisionnel!$B$82:$E$103,MATCH('Compte de résultat'!F$10,Prévisionnel!$B$82:$E$82,0),0)</f>
        <v>0</v>
      </c>
      <c r="G27" s="90">
        <f>-VLOOKUP($B27,Prévisionnel!$B$82:$E$103,MATCH('Compte de résultat'!G$10,Prévisionnel!$B$82:$E$82,0),0)</f>
        <v>0</v>
      </c>
      <c r="H27" s="91">
        <f>-VLOOKUP($B27,Prévisionnel!$B$82:$E$103,MATCH('Compte de résultat'!H$10,Prévisionnel!$B$82:$E$82,0),0)</f>
        <v>0</v>
      </c>
    </row>
    <row r="28" spans="2:8" x14ac:dyDescent="0.55000000000000004">
      <c r="B28" s="89" t="str">
        <f>Prévisionnel!B93</f>
        <v>Publicité et communication</v>
      </c>
      <c r="F28" s="90">
        <f>-VLOOKUP($B28,Prévisionnel!$B$82:$E$103,MATCH('Compte de résultat'!F$10,Prévisionnel!$B$82:$E$82,0),0)</f>
        <v>0</v>
      </c>
      <c r="G28" s="90">
        <f>-VLOOKUP($B28,Prévisionnel!$B$82:$E$103,MATCH('Compte de résultat'!G$10,Prévisionnel!$B$82:$E$82,0),0)</f>
        <v>0</v>
      </c>
      <c r="H28" s="91">
        <f>-VLOOKUP($B28,Prévisionnel!$B$82:$E$103,MATCH('Compte de résultat'!H$10,Prévisionnel!$B$82:$E$82,0),0)</f>
        <v>0</v>
      </c>
    </row>
    <row r="29" spans="2:8" x14ac:dyDescent="0.55000000000000004">
      <c r="B29" s="89" t="str">
        <f>Prévisionnel!B94</f>
        <v>Loyer et charges locatives</v>
      </c>
      <c r="C29" s="11"/>
      <c r="D29" s="11"/>
      <c r="E29" s="11"/>
      <c r="F29" s="90">
        <f>-VLOOKUP($B29,Prévisionnel!$B$82:$E$103,MATCH('Compte de résultat'!F$10,Prévisionnel!$B$82:$E$82,0),0)</f>
        <v>0</v>
      </c>
      <c r="G29" s="90">
        <f>-VLOOKUP($B29,Prévisionnel!$B$82:$E$103,MATCH('Compte de résultat'!G$10,Prévisionnel!$B$82:$E$82,0),0)</f>
        <v>0</v>
      </c>
      <c r="H29" s="91">
        <f>-VLOOKUP($B29,Prévisionnel!$B$82:$E$103,MATCH('Compte de résultat'!H$10,Prévisionnel!$B$82:$E$82,0),0)</f>
        <v>0</v>
      </c>
    </row>
    <row r="30" spans="2:8" x14ac:dyDescent="0.55000000000000004">
      <c r="B30" s="89" t="str">
        <f>Prévisionnel!B95</f>
        <v>Expert comptable, avocats</v>
      </c>
      <c r="C30" s="11"/>
      <c r="D30" s="11"/>
      <c r="E30" s="11"/>
      <c r="F30" s="90">
        <f>-VLOOKUP($B30,Prévisionnel!$B$82:$E$103,MATCH('Compte de résultat'!F$10,Prévisionnel!$B$82:$E$82,0),0)</f>
        <v>0</v>
      </c>
      <c r="G30" s="90">
        <f>-VLOOKUP($B30,Prévisionnel!$B$82:$E$103,MATCH('Compte de résultat'!G$10,Prévisionnel!$B$82:$E$82,0),0)</f>
        <v>0</v>
      </c>
      <c r="H30" s="91">
        <f>-VLOOKUP($B30,Prévisionnel!$B$82:$E$103,MATCH('Compte de résultat'!H$10,Prévisionnel!$B$82:$E$82,0),0)</f>
        <v>0</v>
      </c>
    </row>
    <row r="31" spans="2:8" x14ac:dyDescent="0.55000000000000004">
      <c r="B31" s="89" t="str">
        <f>Prévisionnel!B96</f>
        <v>Frais bancaires</v>
      </c>
      <c r="C31" s="11"/>
      <c r="D31" s="11"/>
      <c r="E31" s="11"/>
      <c r="F31" s="90">
        <f>-VLOOKUP($B31,Prévisionnel!$B$82:$E$103,MATCH('Compte de résultat'!F$10,Prévisionnel!$B$82:$E$82,0),0)</f>
        <v>0</v>
      </c>
      <c r="G31" s="90">
        <f>-VLOOKUP($B31,Prévisionnel!$B$82:$E$103,MATCH('Compte de résultat'!G$10,Prévisionnel!$B$82:$E$82,0),0)</f>
        <v>0</v>
      </c>
      <c r="H31" s="91">
        <f>-VLOOKUP($B31,Prévisionnel!$B$82:$E$103,MATCH('Compte de résultat'!H$10,Prévisionnel!$B$82:$E$82,0),0)</f>
        <v>0</v>
      </c>
    </row>
    <row r="32" spans="2:8" x14ac:dyDescent="0.55000000000000004">
      <c r="B32" s="89" t="str">
        <f>Prévisionnel!B98</f>
        <v>Libellé autre charge 1</v>
      </c>
      <c r="C32" s="11"/>
      <c r="D32" s="11"/>
      <c r="E32" s="11"/>
      <c r="F32" s="90">
        <f>-VLOOKUP($B32,Prévisionnel!$B$82:$E$103,MATCH('Compte de résultat'!F$10,Prévisionnel!$B$82:$E$82,0),0)</f>
        <v>0</v>
      </c>
      <c r="G32" s="90">
        <f>-VLOOKUP($B32,Prévisionnel!$B$82:$E$103,MATCH('Compte de résultat'!G$10,Prévisionnel!$B$82:$E$82,0),0)</f>
        <v>0</v>
      </c>
      <c r="H32" s="91">
        <f>-VLOOKUP($B32,Prévisionnel!$B$82:$E$103,MATCH('Compte de résultat'!H$10,Prévisionnel!$B$82:$E$82,0),0)</f>
        <v>0</v>
      </c>
    </row>
    <row r="33" spans="2:8" x14ac:dyDescent="0.55000000000000004">
      <c r="B33" s="89" t="str">
        <f>Prévisionnel!B99</f>
        <v>Libellé autre charge 2</v>
      </c>
      <c r="F33" s="90">
        <f>-VLOOKUP($B33,Prévisionnel!$B$82:$E$103,MATCH('Compte de résultat'!F$10,Prévisionnel!$B$82:$E$82,0),0)</f>
        <v>0</v>
      </c>
      <c r="G33" s="90">
        <f>-VLOOKUP($B33,Prévisionnel!$B$82:$E$103,MATCH('Compte de résultat'!G$10,Prévisionnel!$B$82:$E$82,0),0)</f>
        <v>0</v>
      </c>
      <c r="H33" s="91">
        <f>-VLOOKUP($B33,Prévisionnel!$B$82:$E$103,MATCH('Compte de résultat'!H$10,Prévisionnel!$B$82:$E$82,0),0)</f>
        <v>0</v>
      </c>
    </row>
    <row r="34" spans="2:8" x14ac:dyDescent="0.55000000000000004">
      <c r="B34" s="89" t="str">
        <f>Prévisionnel!B100</f>
        <v>Libellé autre charge 3</v>
      </c>
      <c r="C34" s="82"/>
      <c r="D34" s="82"/>
      <c r="E34" s="82"/>
      <c r="F34" s="90">
        <f>-VLOOKUP($B34,Prévisionnel!$B$82:$E$103,MATCH('Compte de résultat'!F$10,Prévisionnel!$B$82:$E$82,0),0)</f>
        <v>0</v>
      </c>
      <c r="G34" s="90">
        <f>-VLOOKUP($B34,Prévisionnel!$B$82:$E$103,MATCH('Compte de résultat'!G$10,Prévisionnel!$B$82:$E$82,0),0)</f>
        <v>0</v>
      </c>
      <c r="H34" s="91">
        <f>-VLOOKUP($B34,Prévisionnel!$B$82:$E$103,MATCH('Compte de résultat'!H$10,Prévisionnel!$B$82:$E$82,0),0)</f>
        <v>0</v>
      </c>
    </row>
    <row r="35" spans="2:8" x14ac:dyDescent="0.55000000000000004">
      <c r="B35" s="89" t="str">
        <f>Prévisionnel!B101</f>
        <v>Libellé autre charge 4</v>
      </c>
      <c r="F35" s="90">
        <f>-VLOOKUP($B35,Prévisionnel!$B$82:$E$103,MATCH('Compte de résultat'!F$10,Prévisionnel!$B$82:$E$82,0),0)</f>
        <v>0</v>
      </c>
      <c r="G35" s="90">
        <f>-VLOOKUP($B35,Prévisionnel!$B$82:$E$103,MATCH('Compte de résultat'!G$10,Prévisionnel!$B$82:$E$82,0),0)</f>
        <v>0</v>
      </c>
      <c r="H35" s="91">
        <f>-VLOOKUP($B35,Prévisionnel!$B$82:$E$103,MATCH('Compte de résultat'!H$10,Prévisionnel!$B$82:$E$82,0),0)</f>
        <v>0</v>
      </c>
    </row>
    <row r="36" spans="2:8" x14ac:dyDescent="0.55000000000000004">
      <c r="B36" s="89" t="str">
        <f>Prévisionnel!B102</f>
        <v>Libellé autre charge 5</v>
      </c>
      <c r="F36" s="90">
        <f>-VLOOKUP($B36,Prévisionnel!$B$82:$E$103,MATCH('Compte de résultat'!F$10,Prévisionnel!$B$82:$E$82,0),0)</f>
        <v>0</v>
      </c>
      <c r="G36" s="90">
        <f>-VLOOKUP($B36,Prévisionnel!$B$82:$E$103,MATCH('Compte de résultat'!G$10,Prévisionnel!$B$82:$E$82,0),0)</f>
        <v>0</v>
      </c>
      <c r="H36" s="91">
        <f>-VLOOKUP($B36,Prévisionnel!$B$82:$E$103,MATCH('Compte de résultat'!H$10,Prévisionnel!$B$82:$E$82,0),0)</f>
        <v>0</v>
      </c>
    </row>
    <row r="37" spans="2:8" x14ac:dyDescent="0.55000000000000004">
      <c r="B37" s="89" t="str">
        <f>Prévisionnel!B103</f>
        <v>Libellé autre charge 6</v>
      </c>
      <c r="F37" s="90">
        <f>-VLOOKUP($B37,Prévisionnel!$B$82:$E$103,MATCH('Compte de résultat'!F$10,Prévisionnel!$B$82:$E$82,0),0)</f>
        <v>0</v>
      </c>
      <c r="G37" s="90">
        <f>-VLOOKUP($B37,Prévisionnel!$B$82:$E$103,MATCH('Compte de résultat'!G$10,Prévisionnel!$B$82:$E$82,0),0)</f>
        <v>0</v>
      </c>
      <c r="H37" s="91">
        <f>-VLOOKUP($B37,Prévisionnel!$B$82:$E$103,MATCH('Compte de résultat'!H$10,Prévisionnel!$B$82:$E$82,0),0)</f>
        <v>0</v>
      </c>
    </row>
    <row r="38" spans="2:8" x14ac:dyDescent="0.55000000000000004">
      <c r="B38" s="92"/>
      <c r="F38" s="90"/>
      <c r="G38" s="90"/>
      <c r="H38" s="91"/>
    </row>
    <row r="39" spans="2:8" x14ac:dyDescent="0.55000000000000004">
      <c r="B39" s="93" t="s">
        <v>28</v>
      </c>
      <c r="C39" s="94"/>
      <c r="D39" s="94"/>
      <c r="E39" s="94"/>
      <c r="F39" s="95">
        <f>SUM(F16:F17)</f>
        <v>0</v>
      </c>
      <c r="G39" s="95">
        <f>SUM(G16:G17)</f>
        <v>0</v>
      </c>
      <c r="H39" s="96">
        <f>SUM(H16:H17)</f>
        <v>0</v>
      </c>
    </row>
    <row r="40" spans="2:8" x14ac:dyDescent="0.55000000000000004">
      <c r="B40" s="97" t="s">
        <v>29</v>
      </c>
      <c r="F40" s="90">
        <f>-'Données du projet'!$C$28*'Compte de résultat'!F12</f>
        <v>0</v>
      </c>
      <c r="G40" s="90">
        <f>-'Données du projet'!$C$28*'Compte de résultat'!G12</f>
        <v>0</v>
      </c>
      <c r="H40" s="91">
        <f>-'Données du projet'!$C$28*'Compte de résultat'!H12</f>
        <v>0</v>
      </c>
    </row>
    <row r="41" spans="2:8" x14ac:dyDescent="0.55000000000000004">
      <c r="B41" s="97" t="s">
        <v>30</v>
      </c>
      <c r="F41" s="90">
        <f>-'Données du projet'!C31*'Données du projet'!C32</f>
        <v>0</v>
      </c>
      <c r="G41" s="90">
        <f>-(Prévisionnel!C75)*Prévisionnel!F75</f>
        <v>0</v>
      </c>
      <c r="H41" s="91">
        <f>-(Prévisionnel!C76)*Prévisionnel!F76</f>
        <v>0</v>
      </c>
    </row>
    <row r="42" spans="2:8" x14ac:dyDescent="0.55000000000000004">
      <c r="B42" s="98" t="s">
        <v>31</v>
      </c>
      <c r="F42" s="90">
        <f>F41*'Données du projet'!$C$30</f>
        <v>0</v>
      </c>
      <c r="G42" s="90">
        <f>G41*'Données du projet'!$C$30</f>
        <v>0</v>
      </c>
      <c r="H42" s="91">
        <f>H41*'Données du projet'!$C$30</f>
        <v>0</v>
      </c>
    </row>
    <row r="43" spans="2:8" x14ac:dyDescent="0.55000000000000004">
      <c r="B43" s="97" t="s">
        <v>32</v>
      </c>
      <c r="F43" s="90">
        <f>-'Données du projet'!$C$34*'Données du projet'!$C$35</f>
        <v>0</v>
      </c>
      <c r="G43" s="90">
        <f>-'Données du projet'!$C$34*'Données du projet'!$C$35</f>
        <v>0</v>
      </c>
      <c r="H43" s="91">
        <f>-'Données du projet'!$C$34*'Données du projet'!$C$35</f>
        <v>0</v>
      </c>
    </row>
    <row r="44" spans="2:8" x14ac:dyDescent="0.55000000000000004">
      <c r="B44" s="98" t="s">
        <v>33</v>
      </c>
      <c r="E44" s="99" t="s">
        <v>34</v>
      </c>
      <c r="F44" s="90">
        <f>F43*'Données du projet'!$C$33</f>
        <v>0</v>
      </c>
      <c r="G44" s="90">
        <f>G43*'Données du projet'!$C$33</f>
        <v>0</v>
      </c>
      <c r="H44" s="91">
        <f>H43*'Données du projet'!$C$33</f>
        <v>0</v>
      </c>
    </row>
    <row r="45" spans="2:8" x14ac:dyDescent="0.55000000000000004">
      <c r="B45" s="93" t="s">
        <v>35</v>
      </c>
      <c r="C45" s="94"/>
      <c r="D45" s="94"/>
      <c r="E45" s="94"/>
      <c r="F45" s="95">
        <f>SUM(F39:F44)</f>
        <v>0</v>
      </c>
      <c r="G45" s="95">
        <f t="shared" ref="G45:H45" si="2">SUM(G39:G44)</f>
        <v>0</v>
      </c>
      <c r="H45" s="96">
        <f t="shared" si="2"/>
        <v>0</v>
      </c>
    </row>
    <row r="46" spans="2:8" x14ac:dyDescent="0.55000000000000004">
      <c r="B46" s="97" t="s">
        <v>127</v>
      </c>
      <c r="C46" s="11"/>
      <c r="D46" s="11"/>
      <c r="E46" s="11"/>
      <c r="F46" s="90">
        <f>-'Investissements - Financement'!L44</f>
        <v>0</v>
      </c>
      <c r="G46" s="90">
        <f>-'Investissements - Financement'!M44</f>
        <v>0</v>
      </c>
      <c r="H46" s="91">
        <f>-'Investissements - Financement'!N44</f>
        <v>0</v>
      </c>
    </row>
    <row r="47" spans="2:8" x14ac:dyDescent="0.55000000000000004">
      <c r="B47" s="97" t="s">
        <v>36</v>
      </c>
      <c r="C47" s="11"/>
      <c r="D47" s="11"/>
      <c r="E47" s="11"/>
      <c r="F47" s="90">
        <f>-'Investissements - Financement'!L25</f>
        <v>0</v>
      </c>
      <c r="G47" s="90">
        <f>-'Investissements - Financement'!M25</f>
        <v>0</v>
      </c>
      <c r="H47" s="91">
        <f>-'Investissements - Financement'!N25</f>
        <v>0</v>
      </c>
    </row>
    <row r="48" spans="2:8" x14ac:dyDescent="0.55000000000000004">
      <c r="B48" s="93" t="s">
        <v>37</v>
      </c>
      <c r="C48" s="94"/>
      <c r="D48" s="94"/>
      <c r="E48" s="94"/>
      <c r="F48" s="95">
        <f>SUM(F45:F47)</f>
        <v>0</v>
      </c>
      <c r="G48" s="95">
        <f t="shared" ref="G48:H48" si="3">SUM(G45:G47)</f>
        <v>0</v>
      </c>
      <c r="H48" s="95">
        <f t="shared" si="3"/>
        <v>0</v>
      </c>
    </row>
    <row r="49" spans="2:41" x14ac:dyDescent="0.55000000000000004">
      <c r="B49" s="97" t="s">
        <v>38</v>
      </c>
      <c r="F49" s="90">
        <f>IF('Données du projet'!$C$12="IS",IF(F50&lt;0,0,-'Données du projet'!$C$13*ABS('Compte de résultat'!F48)),0)</f>
        <v>0</v>
      </c>
      <c r="G49" s="90">
        <f>IF('Données du projet'!$C$12="IS",IF(G50&lt;0,0,-'Données du projet'!$C$13*ABS('Compte de résultat'!G48)),0)</f>
        <v>0</v>
      </c>
      <c r="H49" s="90">
        <f>IF('Données du projet'!$C$12="IS",IF(H50&lt;0,0,-'Données du projet'!$C$13*ABS('Compte de résultat'!H48)),0)</f>
        <v>0</v>
      </c>
    </row>
    <row r="50" spans="2:41" x14ac:dyDescent="0.55000000000000004">
      <c r="B50" s="100" t="s">
        <v>211</v>
      </c>
      <c r="F50" s="90">
        <f>IF(F48&lt;0,F48,0)</f>
        <v>0</v>
      </c>
      <c r="G50" s="90">
        <f>IF(G48&lt;0,IF((F50+G48)&lt;0,F50+G48,0),IF((G48+F50)&lt;0,F50+G48,0))</f>
        <v>0</v>
      </c>
      <c r="H50" s="90">
        <f>IF(H48&lt;0,IF((G50+H48)&lt;0,G50+H48,0),IF((H48+G50)&lt;0,G50+H48,0))</f>
        <v>0</v>
      </c>
    </row>
    <row r="51" spans="2:41" x14ac:dyDescent="0.55000000000000004">
      <c r="B51" s="93" t="s">
        <v>39</v>
      </c>
      <c r="C51" s="94"/>
      <c r="D51" s="94"/>
      <c r="E51" s="94"/>
      <c r="F51" s="95">
        <f>SUM(F48:F49)</f>
        <v>0</v>
      </c>
      <c r="G51" s="95">
        <f>SUM(G48:G49)</f>
        <v>0</v>
      </c>
      <c r="H51" s="96">
        <f>SUM(H48:H49)</f>
        <v>0</v>
      </c>
    </row>
    <row r="52" spans="2:41" x14ac:dyDescent="0.55000000000000004">
      <c r="B52" s="101"/>
      <c r="C52" s="102"/>
      <c r="D52" s="102"/>
      <c r="E52" s="102"/>
      <c r="F52" s="103"/>
      <c r="G52" s="103"/>
      <c r="H52" s="104"/>
    </row>
    <row r="55" spans="2:41" s="59" customFormat="1" x14ac:dyDescent="0.55000000000000004">
      <c r="B55" s="194" t="s">
        <v>135</v>
      </c>
      <c r="C55" s="194"/>
      <c r="D55" s="194"/>
      <c r="E55" s="194"/>
      <c r="F55" s="194"/>
    </row>
    <row r="56" spans="2:41" s="59" customFormat="1" x14ac:dyDescent="0.55000000000000004">
      <c r="B56" s="194"/>
      <c r="C56" s="194"/>
      <c r="D56" s="194"/>
      <c r="E56" s="194"/>
      <c r="F56" s="194"/>
    </row>
    <row r="58" spans="2:41" s="38" customFormat="1" hidden="1" outlineLevel="1" x14ac:dyDescent="0.55000000000000004">
      <c r="F58" s="38">
        <v>1</v>
      </c>
      <c r="G58" s="38">
        <v>2</v>
      </c>
      <c r="H58" s="38">
        <v>3</v>
      </c>
      <c r="I58" s="38">
        <v>4</v>
      </c>
      <c r="J58" s="38">
        <v>5</v>
      </c>
      <c r="K58" s="38">
        <v>6</v>
      </c>
      <c r="L58" s="38">
        <v>7</v>
      </c>
      <c r="M58" s="38">
        <v>8</v>
      </c>
      <c r="N58" s="38">
        <v>9</v>
      </c>
      <c r="O58" s="38">
        <v>10</v>
      </c>
      <c r="P58" s="38">
        <v>11</v>
      </c>
      <c r="Q58" s="38">
        <v>12</v>
      </c>
      <c r="R58" s="38">
        <v>13</v>
      </c>
      <c r="S58" s="38">
        <v>14</v>
      </c>
      <c r="T58" s="38">
        <v>15</v>
      </c>
      <c r="U58" s="38">
        <v>16</v>
      </c>
      <c r="V58" s="38">
        <v>17</v>
      </c>
      <c r="W58" s="38">
        <v>18</v>
      </c>
      <c r="X58" s="38">
        <v>19</v>
      </c>
      <c r="Y58" s="38">
        <v>20</v>
      </c>
      <c r="Z58" s="38">
        <v>21</v>
      </c>
      <c r="AA58" s="38">
        <v>22</v>
      </c>
      <c r="AB58" s="38">
        <v>23</v>
      </c>
      <c r="AC58" s="38">
        <v>24</v>
      </c>
      <c r="AD58" s="38">
        <v>25</v>
      </c>
      <c r="AE58" s="38">
        <v>26</v>
      </c>
      <c r="AF58" s="38">
        <v>27</v>
      </c>
      <c r="AG58" s="38">
        <v>28</v>
      </c>
      <c r="AH58" s="38">
        <v>29</v>
      </c>
      <c r="AI58" s="38">
        <v>30</v>
      </c>
      <c r="AJ58" s="38">
        <v>31</v>
      </c>
      <c r="AK58" s="38">
        <v>32</v>
      </c>
      <c r="AL58" s="38">
        <v>33</v>
      </c>
      <c r="AM58" s="38">
        <v>34</v>
      </c>
      <c r="AN58" s="38">
        <v>35</v>
      </c>
      <c r="AO58" s="38">
        <v>36</v>
      </c>
    </row>
    <row r="59" spans="2:41" hidden="1" outlineLevel="1" x14ac:dyDescent="0.55000000000000004">
      <c r="F59" s="38">
        <f>MONTH(1&amp;F61)</f>
        <v>1</v>
      </c>
      <c r="G59" s="38">
        <f>IF(F59+1&gt;12,1,F59+1)</f>
        <v>2</v>
      </c>
      <c r="H59" s="38">
        <f t="shared" ref="H59:N59" si="4">IF(G59+1&gt;12,1,G59+1)</f>
        <v>3</v>
      </c>
      <c r="I59" s="38">
        <f t="shared" si="4"/>
        <v>4</v>
      </c>
      <c r="J59" s="38">
        <f t="shared" si="4"/>
        <v>5</v>
      </c>
      <c r="K59" s="38">
        <f t="shared" si="4"/>
        <v>6</v>
      </c>
      <c r="L59" s="38">
        <f t="shared" si="4"/>
        <v>7</v>
      </c>
      <c r="M59" s="38">
        <f t="shared" si="4"/>
        <v>8</v>
      </c>
      <c r="N59" s="38">
        <f t="shared" si="4"/>
        <v>9</v>
      </c>
      <c r="O59" s="38">
        <f>IF(N59+1&gt;12,1,N59+1)</f>
        <v>10</v>
      </c>
      <c r="P59" s="38">
        <f>IF(O59+1&gt;12,1,O59+1)</f>
        <v>11</v>
      </c>
      <c r="Q59" s="38">
        <f>IF(P59+1&gt;12,1,P59+1)</f>
        <v>12</v>
      </c>
      <c r="R59" s="38">
        <f t="shared" ref="R59:AO59" si="5">IF(Q59+1&gt;12,1,Q59+1)</f>
        <v>1</v>
      </c>
      <c r="S59" s="38">
        <f t="shared" si="5"/>
        <v>2</v>
      </c>
      <c r="T59" s="38">
        <f t="shared" si="5"/>
        <v>3</v>
      </c>
      <c r="U59" s="38">
        <f t="shared" si="5"/>
        <v>4</v>
      </c>
      <c r="V59" s="38">
        <f t="shared" si="5"/>
        <v>5</v>
      </c>
      <c r="W59" s="38">
        <f t="shared" si="5"/>
        <v>6</v>
      </c>
      <c r="X59" s="38">
        <f t="shared" si="5"/>
        <v>7</v>
      </c>
      <c r="Y59" s="38">
        <f t="shared" si="5"/>
        <v>8</v>
      </c>
      <c r="Z59" s="38">
        <f t="shared" si="5"/>
        <v>9</v>
      </c>
      <c r="AA59" s="38">
        <f t="shared" si="5"/>
        <v>10</v>
      </c>
      <c r="AB59" s="38">
        <f t="shared" si="5"/>
        <v>11</v>
      </c>
      <c r="AC59" s="38">
        <f t="shared" si="5"/>
        <v>12</v>
      </c>
      <c r="AD59" s="38">
        <f t="shared" si="5"/>
        <v>1</v>
      </c>
      <c r="AE59" s="38">
        <f t="shared" si="5"/>
        <v>2</v>
      </c>
      <c r="AF59" s="38">
        <f t="shared" si="5"/>
        <v>3</v>
      </c>
      <c r="AG59" s="38">
        <f t="shared" si="5"/>
        <v>4</v>
      </c>
      <c r="AH59" s="38">
        <f t="shared" si="5"/>
        <v>5</v>
      </c>
      <c r="AI59" s="38">
        <f t="shared" si="5"/>
        <v>6</v>
      </c>
      <c r="AJ59" s="38">
        <f t="shared" si="5"/>
        <v>7</v>
      </c>
      <c r="AK59" s="38">
        <f t="shared" si="5"/>
        <v>8</v>
      </c>
      <c r="AL59" s="38">
        <f t="shared" si="5"/>
        <v>9</v>
      </c>
      <c r="AM59" s="38">
        <f t="shared" si="5"/>
        <v>10</v>
      </c>
      <c r="AN59" s="38">
        <f t="shared" si="5"/>
        <v>11</v>
      </c>
      <c r="AO59" s="38">
        <f t="shared" si="5"/>
        <v>12</v>
      </c>
    </row>
    <row r="60" spans="2:41" collapsed="1" x14ac:dyDescent="0.55000000000000004">
      <c r="F60" s="196" t="s">
        <v>8</v>
      </c>
      <c r="G60" s="196"/>
      <c r="H60" s="196"/>
      <c r="I60" s="196"/>
      <c r="J60" s="196"/>
      <c r="K60" s="196"/>
      <c r="L60" s="196"/>
      <c r="M60" s="196"/>
      <c r="N60" s="196"/>
      <c r="O60" s="196"/>
      <c r="P60" s="196"/>
      <c r="Q60" s="196"/>
      <c r="R60" s="196" t="s">
        <v>9</v>
      </c>
      <c r="S60" s="196"/>
      <c r="T60" s="196"/>
      <c r="U60" s="196"/>
      <c r="V60" s="196"/>
      <c r="W60" s="196"/>
      <c r="X60" s="196"/>
      <c r="Y60" s="196"/>
      <c r="Z60" s="196"/>
      <c r="AA60" s="196"/>
      <c r="AB60" s="196"/>
      <c r="AC60" s="196"/>
      <c r="AD60" s="196" t="s">
        <v>10</v>
      </c>
      <c r="AE60" s="196"/>
      <c r="AF60" s="196"/>
      <c r="AG60" s="196"/>
      <c r="AH60" s="196"/>
      <c r="AI60" s="196"/>
      <c r="AJ60" s="196"/>
      <c r="AK60" s="196"/>
      <c r="AL60" s="196"/>
      <c r="AM60" s="196"/>
      <c r="AN60" s="196"/>
      <c r="AO60" s="196"/>
    </row>
    <row r="61" spans="2:41" x14ac:dyDescent="0.55000000000000004">
      <c r="F61" s="105" t="str">
        <f>IF('Données du projet'!$C$19="","",'Données du projet'!$C$19)</f>
        <v/>
      </c>
      <c r="G61" s="105" t="str">
        <f>IF(F61="","",TEXT("1/"&amp;G59&amp;"/1900","mmmm"))</f>
        <v/>
      </c>
      <c r="H61" s="105" t="str">
        <f t="shared" ref="H61:AO61" si="6">IF(G61="","",TEXT("1/"&amp;H59&amp;"/1900","mmmm"))</f>
        <v/>
      </c>
      <c r="I61" s="105" t="str">
        <f t="shared" si="6"/>
        <v/>
      </c>
      <c r="J61" s="105" t="str">
        <f t="shared" si="6"/>
        <v/>
      </c>
      <c r="K61" s="105" t="str">
        <f t="shared" si="6"/>
        <v/>
      </c>
      <c r="L61" s="105" t="str">
        <f t="shared" si="6"/>
        <v/>
      </c>
      <c r="M61" s="105" t="str">
        <f t="shared" si="6"/>
        <v/>
      </c>
      <c r="N61" s="105" t="str">
        <f t="shared" si="6"/>
        <v/>
      </c>
      <c r="O61" s="105" t="str">
        <f t="shared" si="6"/>
        <v/>
      </c>
      <c r="P61" s="105" t="str">
        <f t="shared" si="6"/>
        <v/>
      </c>
      <c r="Q61" s="105" t="str">
        <f t="shared" si="6"/>
        <v/>
      </c>
      <c r="R61" s="105" t="str">
        <f t="shared" si="6"/>
        <v/>
      </c>
      <c r="S61" s="105" t="str">
        <f t="shared" si="6"/>
        <v/>
      </c>
      <c r="T61" s="105" t="str">
        <f t="shared" si="6"/>
        <v/>
      </c>
      <c r="U61" s="105" t="str">
        <f t="shared" si="6"/>
        <v/>
      </c>
      <c r="V61" s="105" t="str">
        <f t="shared" si="6"/>
        <v/>
      </c>
      <c r="W61" s="105" t="str">
        <f t="shared" si="6"/>
        <v/>
      </c>
      <c r="X61" s="105" t="str">
        <f t="shared" si="6"/>
        <v/>
      </c>
      <c r="Y61" s="105" t="str">
        <f t="shared" si="6"/>
        <v/>
      </c>
      <c r="Z61" s="105" t="str">
        <f t="shared" si="6"/>
        <v/>
      </c>
      <c r="AA61" s="105" t="str">
        <f t="shared" si="6"/>
        <v/>
      </c>
      <c r="AB61" s="105" t="str">
        <f t="shared" si="6"/>
        <v/>
      </c>
      <c r="AC61" s="105" t="str">
        <f t="shared" si="6"/>
        <v/>
      </c>
      <c r="AD61" s="105" t="str">
        <f t="shared" si="6"/>
        <v/>
      </c>
      <c r="AE61" s="105" t="str">
        <f t="shared" si="6"/>
        <v/>
      </c>
      <c r="AF61" s="105" t="str">
        <f t="shared" si="6"/>
        <v/>
      </c>
      <c r="AG61" s="105" t="str">
        <f t="shared" si="6"/>
        <v/>
      </c>
      <c r="AH61" s="105" t="str">
        <f t="shared" si="6"/>
        <v/>
      </c>
      <c r="AI61" s="105" t="str">
        <f t="shared" si="6"/>
        <v/>
      </c>
      <c r="AJ61" s="105" t="str">
        <f t="shared" si="6"/>
        <v/>
      </c>
      <c r="AK61" s="105" t="str">
        <f t="shared" si="6"/>
        <v/>
      </c>
      <c r="AL61" s="105" t="str">
        <f t="shared" si="6"/>
        <v/>
      </c>
      <c r="AM61" s="105" t="str">
        <f t="shared" si="6"/>
        <v/>
      </c>
      <c r="AN61" s="105" t="str">
        <f t="shared" si="6"/>
        <v/>
      </c>
      <c r="AO61" s="105" t="str">
        <f t="shared" si="6"/>
        <v/>
      </c>
    </row>
    <row r="62" spans="2:41" x14ac:dyDescent="0.55000000000000004">
      <c r="B62" s="83" t="s">
        <v>40</v>
      </c>
      <c r="C62" s="84"/>
      <c r="D62" s="84"/>
      <c r="E62" s="84"/>
      <c r="F62" s="106">
        <f>IF(SUM(Prévisionnel!$C$46:$C$57)=0,'Compte de résultat'!$F$12/12,'Compte de résultat'!$F$12*VLOOKUP('Compte de résultat'!F$61,Prévisionnel!$B$46:$C$57,2,0))</f>
        <v>0</v>
      </c>
      <c r="G62" s="106">
        <f>IF(SUM(Prévisionnel!$C$46:$C$57)=0,'Compte de résultat'!$F$12/12,'Compte de résultat'!$F$12*VLOOKUP('Compte de résultat'!G$61,Prévisionnel!$B$46:$C$57,2,0))</f>
        <v>0</v>
      </c>
      <c r="H62" s="106">
        <f>IF(SUM(Prévisionnel!$C$46:$C$57)=0,'Compte de résultat'!$F$12/12,'Compte de résultat'!$F$12*VLOOKUP('Compte de résultat'!H$61,Prévisionnel!$B$46:$C$57,2,0))</f>
        <v>0</v>
      </c>
      <c r="I62" s="106">
        <f>IF(SUM(Prévisionnel!$C$46:$C$57)=0,'Compte de résultat'!$F$12/12,'Compte de résultat'!$F$12*VLOOKUP('Compte de résultat'!I$61,Prévisionnel!$B$46:$C$57,2,0))</f>
        <v>0</v>
      </c>
      <c r="J62" s="106">
        <f>IF(SUM(Prévisionnel!$C$46:$C$57)=0,'Compte de résultat'!$F$12/12,'Compte de résultat'!$F$12*VLOOKUP('Compte de résultat'!J$61,Prévisionnel!$B$46:$C$57,2,0))</f>
        <v>0</v>
      </c>
      <c r="K62" s="106">
        <f>IF(SUM(Prévisionnel!$C$46:$C$57)=0,'Compte de résultat'!$F$12/12,'Compte de résultat'!$F$12*VLOOKUP('Compte de résultat'!K$61,Prévisionnel!$B$46:$C$57,2,0))</f>
        <v>0</v>
      </c>
      <c r="L62" s="106">
        <f>IF(SUM(Prévisionnel!$C$46:$C$57)=0,'Compte de résultat'!$F$12/12,'Compte de résultat'!$F$12*VLOOKUP('Compte de résultat'!L$61,Prévisionnel!$B$46:$C$57,2,0))</f>
        <v>0</v>
      </c>
      <c r="M62" s="106">
        <f>IF(SUM(Prévisionnel!$C$46:$C$57)=0,'Compte de résultat'!$F$12/12,'Compte de résultat'!$F$12*VLOOKUP('Compte de résultat'!M$61,Prévisionnel!$B$46:$C$57,2,0))</f>
        <v>0</v>
      </c>
      <c r="N62" s="106">
        <f>IF(SUM(Prévisionnel!$C$46:$C$57)=0,'Compte de résultat'!$F$12/12,'Compte de résultat'!$F$12*VLOOKUP('Compte de résultat'!N$61,Prévisionnel!$B$46:$C$57,2,0))</f>
        <v>0</v>
      </c>
      <c r="O62" s="106">
        <f>IF(SUM(Prévisionnel!$C$46:$C$57)=0,'Compte de résultat'!$F$12/12,'Compte de résultat'!$F$12*VLOOKUP('Compte de résultat'!O$61,Prévisionnel!$B$46:$C$57,2,0))</f>
        <v>0</v>
      </c>
      <c r="P62" s="106">
        <f>IF(SUM(Prévisionnel!$C$46:$C$57)=0,'Compte de résultat'!$F$12/12,'Compte de résultat'!$F$12*VLOOKUP('Compte de résultat'!P$61,Prévisionnel!$B$46:$C$57,2,0))</f>
        <v>0</v>
      </c>
      <c r="Q62" s="106">
        <f>IF(SUM(Prévisionnel!$C$46:$C$57)=0,'Compte de résultat'!$F$12/12,'Compte de résultat'!$F$12*VLOOKUP('Compte de résultat'!Q$61,Prévisionnel!$B$46:$C$57,2,0))</f>
        <v>0</v>
      </c>
      <c r="R62" s="106">
        <f>IF(SUM(Prévisionnel!$C$46:$C$57)=0,'Compte de résultat'!$G$12/12,'Compte de résultat'!$G$12*VLOOKUP('Compte de résultat'!R$61,Prévisionnel!$B$46:$C$57,2,0))</f>
        <v>0</v>
      </c>
      <c r="S62" s="106">
        <f>IF(SUM(Prévisionnel!$C$46:$C$57)=0,'Compte de résultat'!$G$12/12,'Compte de résultat'!$G$12*VLOOKUP('Compte de résultat'!S$61,Prévisionnel!$B$46:$C$57,2,0))</f>
        <v>0</v>
      </c>
      <c r="T62" s="106">
        <f>IF(SUM(Prévisionnel!$C$46:$C$57)=0,'Compte de résultat'!$G$12/12,'Compte de résultat'!$G$12*VLOOKUP('Compte de résultat'!T$61,Prévisionnel!$B$46:$C$57,2,0))</f>
        <v>0</v>
      </c>
      <c r="U62" s="106">
        <f>IF(SUM(Prévisionnel!$C$46:$C$57)=0,'Compte de résultat'!$G$12/12,'Compte de résultat'!$G$12*VLOOKUP('Compte de résultat'!U$61,Prévisionnel!$B$46:$C$57,2,0))</f>
        <v>0</v>
      </c>
      <c r="V62" s="106">
        <f>IF(SUM(Prévisionnel!$C$46:$C$57)=0,'Compte de résultat'!$G$12/12,'Compte de résultat'!$G$12*VLOOKUP('Compte de résultat'!V$61,Prévisionnel!$B$46:$C$57,2,0))</f>
        <v>0</v>
      </c>
      <c r="W62" s="106">
        <f>IF(SUM(Prévisionnel!$C$46:$C$57)=0,'Compte de résultat'!$G$12/12,'Compte de résultat'!$G$12*VLOOKUP('Compte de résultat'!W$61,Prévisionnel!$B$46:$C$57,2,0))</f>
        <v>0</v>
      </c>
      <c r="X62" s="106">
        <f>IF(SUM(Prévisionnel!$C$46:$C$57)=0,'Compte de résultat'!$G$12/12,'Compte de résultat'!$G$12*VLOOKUP('Compte de résultat'!X$61,Prévisionnel!$B$46:$C$57,2,0))</f>
        <v>0</v>
      </c>
      <c r="Y62" s="106">
        <f>IF(SUM(Prévisionnel!$C$46:$C$57)=0,'Compte de résultat'!$G$12/12,'Compte de résultat'!$G$12*VLOOKUP('Compte de résultat'!Y$61,Prévisionnel!$B$46:$C$57,2,0))</f>
        <v>0</v>
      </c>
      <c r="Z62" s="106">
        <f>IF(SUM(Prévisionnel!$C$46:$C$57)=0,'Compte de résultat'!$G$12/12,'Compte de résultat'!$G$12*VLOOKUP('Compte de résultat'!Z$61,Prévisionnel!$B$46:$C$57,2,0))</f>
        <v>0</v>
      </c>
      <c r="AA62" s="106">
        <f>IF(SUM(Prévisionnel!$C$46:$C$57)=0,'Compte de résultat'!$G$12/12,'Compte de résultat'!$G$12*VLOOKUP('Compte de résultat'!AA$61,Prévisionnel!$B$46:$C$57,2,0))</f>
        <v>0</v>
      </c>
      <c r="AB62" s="106">
        <f>IF(SUM(Prévisionnel!$C$46:$C$57)=0,'Compte de résultat'!$G$12/12,'Compte de résultat'!$G$12*VLOOKUP('Compte de résultat'!AB$61,Prévisionnel!$B$46:$C$57,2,0))</f>
        <v>0</v>
      </c>
      <c r="AC62" s="106">
        <f>IF(SUM(Prévisionnel!$C$46:$C$57)=0,'Compte de résultat'!$G$12/12,'Compte de résultat'!$G$12*VLOOKUP('Compte de résultat'!AC$61,Prévisionnel!$B$46:$C$57,2,0))</f>
        <v>0</v>
      </c>
      <c r="AD62" s="106">
        <f>IF(SUM(Prévisionnel!$C$46:$C$57)=0,'Compte de résultat'!$H$12/12,'Compte de résultat'!$H$12*VLOOKUP('Compte de résultat'!AD$61,Prévisionnel!$B$46:$C$57,2,0))</f>
        <v>0</v>
      </c>
      <c r="AE62" s="106">
        <f>IF(SUM(Prévisionnel!$C$46:$C$57)=0,'Compte de résultat'!$H$12/12,'Compte de résultat'!$H$12*VLOOKUP('Compte de résultat'!AE$61,Prévisionnel!$B$46:$C$57,2,0))</f>
        <v>0</v>
      </c>
      <c r="AF62" s="106">
        <f>IF(SUM(Prévisionnel!$C$46:$C$57)=0,'Compte de résultat'!$H$12/12,'Compte de résultat'!$H$12*VLOOKUP('Compte de résultat'!AF$61,Prévisionnel!$B$46:$C$57,2,0))</f>
        <v>0</v>
      </c>
      <c r="AG62" s="106">
        <f>IF(SUM(Prévisionnel!$C$46:$C$57)=0,'Compte de résultat'!$H$12/12,'Compte de résultat'!$H$12*VLOOKUP('Compte de résultat'!AG$61,Prévisionnel!$B$46:$C$57,2,0))</f>
        <v>0</v>
      </c>
      <c r="AH62" s="106">
        <f>IF(SUM(Prévisionnel!$C$46:$C$57)=0,'Compte de résultat'!$H$12/12,'Compte de résultat'!$H$12*VLOOKUP('Compte de résultat'!AH$61,Prévisionnel!$B$46:$C$57,2,0))</f>
        <v>0</v>
      </c>
      <c r="AI62" s="106">
        <f>IF(SUM(Prévisionnel!$C$46:$C$57)=0,'Compte de résultat'!$H$12/12,'Compte de résultat'!$H$12*VLOOKUP('Compte de résultat'!AI$61,Prévisionnel!$B$46:$C$57,2,0))</f>
        <v>0</v>
      </c>
      <c r="AJ62" s="106">
        <f>IF(SUM(Prévisionnel!$C$46:$C$57)=0,'Compte de résultat'!$H$12/12,'Compte de résultat'!$H$12*VLOOKUP('Compte de résultat'!AJ$61,Prévisionnel!$B$46:$C$57,2,0))</f>
        <v>0</v>
      </c>
      <c r="AK62" s="106">
        <f>IF(SUM(Prévisionnel!$C$46:$C$57)=0,'Compte de résultat'!$H$12/12,'Compte de résultat'!$H$12*VLOOKUP('Compte de résultat'!AK$61,Prévisionnel!$B$46:$C$57,2,0))</f>
        <v>0</v>
      </c>
      <c r="AL62" s="106">
        <f>IF(SUM(Prévisionnel!$C$46:$C$57)=0,'Compte de résultat'!$H$12/12,'Compte de résultat'!$H$12*VLOOKUP('Compte de résultat'!AL$61,Prévisionnel!$B$46:$C$57,2,0))</f>
        <v>0</v>
      </c>
      <c r="AM62" s="106">
        <f>IF(SUM(Prévisionnel!$C$46:$C$57)=0,'Compte de résultat'!$H$12/12,'Compte de résultat'!$H$12*VLOOKUP('Compte de résultat'!AM$61,Prévisionnel!$B$46:$C$57,2,0))</f>
        <v>0</v>
      </c>
      <c r="AN62" s="106">
        <f>IF(SUM(Prévisionnel!$C$46:$C$57)=0,'Compte de résultat'!$H$12/12,'Compte de résultat'!$H$12*VLOOKUP('Compte de résultat'!AN$61,Prévisionnel!$B$46:$C$57,2,0))</f>
        <v>0</v>
      </c>
      <c r="AO62" s="107">
        <f>IF(SUM(Prévisionnel!$C$46:$C$57)=0,'Compte de résultat'!$H$12/12,'Compte de résultat'!$H$12*VLOOKUP('Compte de résultat'!AO$61,Prévisionnel!$B$46:$C$57,2,0))</f>
        <v>0</v>
      </c>
    </row>
    <row r="63" spans="2:41" x14ac:dyDescent="0.55000000000000004">
      <c r="B63" s="86" t="s">
        <v>11</v>
      </c>
      <c r="F63" s="90">
        <f>SUM(F64)</f>
        <v>0</v>
      </c>
      <c r="G63" s="90">
        <f t="shared" ref="G63:AO63" si="7">SUM(G64)</f>
        <v>0</v>
      </c>
      <c r="H63" s="90">
        <f t="shared" si="7"/>
        <v>0</v>
      </c>
      <c r="I63" s="90">
        <f t="shared" si="7"/>
        <v>0</v>
      </c>
      <c r="J63" s="90">
        <f t="shared" si="7"/>
        <v>0</v>
      </c>
      <c r="K63" s="90">
        <f t="shared" si="7"/>
        <v>0</v>
      </c>
      <c r="L63" s="90">
        <f t="shared" si="7"/>
        <v>0</v>
      </c>
      <c r="M63" s="90">
        <f t="shared" si="7"/>
        <v>0</v>
      </c>
      <c r="N63" s="90">
        <f t="shared" si="7"/>
        <v>0</v>
      </c>
      <c r="O63" s="90">
        <f t="shared" si="7"/>
        <v>0</v>
      </c>
      <c r="P63" s="90">
        <f t="shared" si="7"/>
        <v>0</v>
      </c>
      <c r="Q63" s="90">
        <f t="shared" si="7"/>
        <v>0</v>
      </c>
      <c r="R63" s="90">
        <f t="shared" si="7"/>
        <v>0</v>
      </c>
      <c r="S63" s="90">
        <f t="shared" si="7"/>
        <v>0</v>
      </c>
      <c r="T63" s="90">
        <f t="shared" si="7"/>
        <v>0</v>
      </c>
      <c r="U63" s="90">
        <f t="shared" si="7"/>
        <v>0</v>
      </c>
      <c r="V63" s="90">
        <f t="shared" si="7"/>
        <v>0</v>
      </c>
      <c r="W63" s="90">
        <f t="shared" si="7"/>
        <v>0</v>
      </c>
      <c r="X63" s="90">
        <f t="shared" si="7"/>
        <v>0</v>
      </c>
      <c r="Y63" s="90">
        <f t="shared" si="7"/>
        <v>0</v>
      </c>
      <c r="Z63" s="90">
        <f t="shared" si="7"/>
        <v>0</v>
      </c>
      <c r="AA63" s="90">
        <f t="shared" si="7"/>
        <v>0</v>
      </c>
      <c r="AB63" s="90">
        <f t="shared" si="7"/>
        <v>0</v>
      </c>
      <c r="AC63" s="90">
        <f t="shared" si="7"/>
        <v>0</v>
      </c>
      <c r="AD63" s="90">
        <f t="shared" si="7"/>
        <v>0</v>
      </c>
      <c r="AE63" s="90">
        <f t="shared" si="7"/>
        <v>0</v>
      </c>
      <c r="AF63" s="90">
        <f t="shared" si="7"/>
        <v>0</v>
      </c>
      <c r="AG63" s="90">
        <f t="shared" si="7"/>
        <v>0</v>
      </c>
      <c r="AH63" s="90">
        <f t="shared" si="7"/>
        <v>0</v>
      </c>
      <c r="AI63" s="90">
        <f t="shared" si="7"/>
        <v>0</v>
      </c>
      <c r="AJ63" s="90">
        <f t="shared" si="7"/>
        <v>0</v>
      </c>
      <c r="AK63" s="90">
        <f t="shared" si="7"/>
        <v>0</v>
      </c>
      <c r="AL63" s="90">
        <f t="shared" si="7"/>
        <v>0</v>
      </c>
      <c r="AM63" s="90">
        <f t="shared" si="7"/>
        <v>0</v>
      </c>
      <c r="AN63" s="90">
        <f t="shared" si="7"/>
        <v>0</v>
      </c>
      <c r="AO63" s="91">
        <f t="shared" si="7"/>
        <v>0</v>
      </c>
    </row>
    <row r="64" spans="2:41" x14ac:dyDescent="0.55000000000000004">
      <c r="B64" s="89" t="s">
        <v>159</v>
      </c>
      <c r="F64" s="90">
        <f>IF(SUM(Prévisionnel!$C$46:$C$57)=0,'Compte de résultat'!$F$14/12,'Compte de résultat'!$F$14*VLOOKUP('Compte de résultat'!F$61,Prévisionnel!$B$46:$C$57,2,0))</f>
        <v>0</v>
      </c>
      <c r="G64" s="90">
        <f>IF(SUM(Prévisionnel!$C$46:$C$57)=0,'Compte de résultat'!$F$14/12,'Compte de résultat'!$F$14*VLOOKUP('Compte de résultat'!G$61,Prévisionnel!$B$46:$C$57,2,0))</f>
        <v>0</v>
      </c>
      <c r="H64" s="90">
        <f>IF(SUM(Prévisionnel!$C$46:$C$57)=0,'Compte de résultat'!$F$14/12,'Compte de résultat'!$F$14*VLOOKUP('Compte de résultat'!H$61,Prévisionnel!$B$46:$C$57,2,0))</f>
        <v>0</v>
      </c>
      <c r="I64" s="90">
        <f>IF(SUM(Prévisionnel!$C$46:$C$57)=0,'Compte de résultat'!$F$14/12,'Compte de résultat'!$F$14*VLOOKUP('Compte de résultat'!I$61,Prévisionnel!$B$46:$C$57,2,0))</f>
        <v>0</v>
      </c>
      <c r="J64" s="90">
        <f>IF(SUM(Prévisionnel!$C$46:$C$57)=0,'Compte de résultat'!$F$14/12,'Compte de résultat'!$F$14*VLOOKUP('Compte de résultat'!J$61,Prévisionnel!$B$46:$C$57,2,0))</f>
        <v>0</v>
      </c>
      <c r="K64" s="90">
        <f>IF(SUM(Prévisionnel!$C$46:$C$57)=0,'Compte de résultat'!$F$14/12,'Compte de résultat'!$F$14*VLOOKUP('Compte de résultat'!K$61,Prévisionnel!$B$46:$C$57,2,0))</f>
        <v>0</v>
      </c>
      <c r="L64" s="90">
        <f>IF(SUM(Prévisionnel!$C$46:$C$57)=0,'Compte de résultat'!$F$14/12,'Compte de résultat'!$F$14*VLOOKUP('Compte de résultat'!L$61,Prévisionnel!$B$46:$C$57,2,0))</f>
        <v>0</v>
      </c>
      <c r="M64" s="90">
        <f>IF(SUM(Prévisionnel!$C$46:$C$57)=0,'Compte de résultat'!$F$14/12,'Compte de résultat'!$F$14*VLOOKUP('Compte de résultat'!M$61,Prévisionnel!$B$46:$C$57,2,0))</f>
        <v>0</v>
      </c>
      <c r="N64" s="90">
        <f>IF(SUM(Prévisionnel!$C$46:$C$57)=0,'Compte de résultat'!$F$14/12,'Compte de résultat'!$F$14*VLOOKUP('Compte de résultat'!N$61,Prévisionnel!$B$46:$C$57,2,0))</f>
        <v>0</v>
      </c>
      <c r="O64" s="90">
        <f>IF(SUM(Prévisionnel!$C$46:$C$57)=0,'Compte de résultat'!$F$14/12,'Compte de résultat'!$F$14*VLOOKUP('Compte de résultat'!O$61,Prévisionnel!$B$46:$C$57,2,0))</f>
        <v>0</v>
      </c>
      <c r="P64" s="90">
        <f>IF(SUM(Prévisionnel!$C$46:$C$57)=0,'Compte de résultat'!$F$14/12,'Compte de résultat'!$F$14*VLOOKUP('Compte de résultat'!P$61,Prévisionnel!$B$46:$C$57,2,0))</f>
        <v>0</v>
      </c>
      <c r="Q64" s="90">
        <f>IF(SUM(Prévisionnel!$C$46:$C$57)=0,'Compte de résultat'!$F$14/12,'Compte de résultat'!$F$14*VLOOKUP('Compte de résultat'!Q$61,Prévisionnel!$B$46:$C$57,2,0))</f>
        <v>0</v>
      </c>
      <c r="R64" s="90">
        <f>IF(SUM(Prévisionnel!$C$46:$C$57)=0,'Compte de résultat'!$G$14/12,'Compte de résultat'!$G$14*VLOOKUP('Compte de résultat'!R$61,Prévisionnel!$B$46:$C$57,2,0))</f>
        <v>0</v>
      </c>
      <c r="S64" s="90">
        <f>IF(SUM(Prévisionnel!$C$46:$C$57)=0,'Compte de résultat'!$G$14/12,'Compte de résultat'!$G$14*VLOOKUP('Compte de résultat'!S$61,Prévisionnel!$B$46:$C$57,2,0))</f>
        <v>0</v>
      </c>
      <c r="T64" s="90">
        <f>IF(SUM(Prévisionnel!$C$46:$C$57)=0,'Compte de résultat'!$G$14/12,'Compte de résultat'!$G$14*VLOOKUP('Compte de résultat'!T$61,Prévisionnel!$B$46:$C$57,2,0))</f>
        <v>0</v>
      </c>
      <c r="U64" s="90">
        <f>IF(SUM(Prévisionnel!$C$46:$C$57)=0,'Compte de résultat'!$G$14/12,'Compte de résultat'!$G$14*VLOOKUP('Compte de résultat'!U$61,Prévisionnel!$B$46:$C$57,2,0))</f>
        <v>0</v>
      </c>
      <c r="V64" s="90">
        <f>IF(SUM(Prévisionnel!$C$46:$C$57)=0,'Compte de résultat'!$G$14/12,'Compte de résultat'!$G$14*VLOOKUP('Compte de résultat'!V$61,Prévisionnel!$B$46:$C$57,2,0))</f>
        <v>0</v>
      </c>
      <c r="W64" s="90">
        <f>IF(SUM(Prévisionnel!$C$46:$C$57)=0,'Compte de résultat'!$G$14/12,'Compte de résultat'!$G$14*VLOOKUP('Compte de résultat'!W$61,Prévisionnel!$B$46:$C$57,2,0))</f>
        <v>0</v>
      </c>
      <c r="X64" s="90">
        <f>IF(SUM(Prévisionnel!$C$46:$C$57)=0,'Compte de résultat'!$G$14/12,'Compte de résultat'!$G$14*VLOOKUP('Compte de résultat'!X$61,Prévisionnel!$B$46:$C$57,2,0))</f>
        <v>0</v>
      </c>
      <c r="Y64" s="90">
        <f>IF(SUM(Prévisionnel!$C$46:$C$57)=0,'Compte de résultat'!$G$14/12,'Compte de résultat'!$G$14*VLOOKUP('Compte de résultat'!Y$61,Prévisionnel!$B$46:$C$57,2,0))</f>
        <v>0</v>
      </c>
      <c r="Z64" s="90">
        <f>IF(SUM(Prévisionnel!$C$46:$C$57)=0,'Compte de résultat'!$G$14/12,'Compte de résultat'!$G$14*VLOOKUP('Compte de résultat'!Z$61,Prévisionnel!$B$46:$C$57,2,0))</f>
        <v>0</v>
      </c>
      <c r="AA64" s="90">
        <f>IF(SUM(Prévisionnel!$C$46:$C$57)=0,'Compte de résultat'!$G$14/12,'Compte de résultat'!$G$14*VLOOKUP('Compte de résultat'!AA$61,Prévisionnel!$B$46:$C$57,2,0))</f>
        <v>0</v>
      </c>
      <c r="AB64" s="90">
        <f>IF(SUM(Prévisionnel!$C$46:$C$57)=0,'Compte de résultat'!$G$14/12,'Compte de résultat'!$G$14*VLOOKUP('Compte de résultat'!AB$61,Prévisionnel!$B$46:$C$57,2,0))</f>
        <v>0</v>
      </c>
      <c r="AC64" s="90">
        <f>IF(SUM(Prévisionnel!$C$46:$C$57)=0,'Compte de résultat'!$G$14/12,'Compte de résultat'!$G$14*VLOOKUP('Compte de résultat'!AC$61,Prévisionnel!$B$46:$C$57,2,0))</f>
        <v>0</v>
      </c>
      <c r="AD64" s="90">
        <f>IF(SUM(Prévisionnel!$C$46:$C$57)=0,'Compte de résultat'!$H$14/12,'Compte de résultat'!$H$14*VLOOKUP('Compte de résultat'!AD$61,Prévisionnel!$B$46:$C$57,2,0))</f>
        <v>0</v>
      </c>
      <c r="AE64" s="90">
        <f>IF(SUM(Prévisionnel!$C$46:$C$57)=0,'Compte de résultat'!$H$14/12,'Compte de résultat'!$H$14*VLOOKUP('Compte de résultat'!AE$61,Prévisionnel!$B$46:$C$57,2,0))</f>
        <v>0</v>
      </c>
      <c r="AF64" s="90">
        <f>IF(SUM(Prévisionnel!$C$46:$C$57)=0,'Compte de résultat'!$H$14/12,'Compte de résultat'!$H$14*VLOOKUP('Compte de résultat'!AF$61,Prévisionnel!$B$46:$C$57,2,0))</f>
        <v>0</v>
      </c>
      <c r="AG64" s="90">
        <f>IF(SUM(Prévisionnel!$C$46:$C$57)=0,'Compte de résultat'!$H$14/12,'Compte de résultat'!$H$14*VLOOKUP('Compte de résultat'!AG$61,Prévisionnel!$B$46:$C$57,2,0))</f>
        <v>0</v>
      </c>
      <c r="AH64" s="90">
        <f>IF(SUM(Prévisionnel!$C$46:$C$57)=0,'Compte de résultat'!$H$14/12,'Compte de résultat'!$H$14*VLOOKUP('Compte de résultat'!AH$61,Prévisionnel!$B$46:$C$57,2,0))</f>
        <v>0</v>
      </c>
      <c r="AI64" s="90">
        <f>IF(SUM(Prévisionnel!$C$46:$C$57)=0,'Compte de résultat'!$H$14/12,'Compte de résultat'!$H$14*VLOOKUP('Compte de résultat'!AI$61,Prévisionnel!$B$46:$C$57,2,0))</f>
        <v>0</v>
      </c>
      <c r="AJ64" s="90">
        <f>IF(SUM(Prévisionnel!$C$46:$C$57)=0,'Compte de résultat'!$H$14/12,'Compte de résultat'!$H$14*VLOOKUP('Compte de résultat'!AJ$61,Prévisionnel!$B$46:$C$57,2,0))</f>
        <v>0</v>
      </c>
      <c r="AK64" s="90">
        <f>IF(SUM(Prévisionnel!$C$46:$C$57)=0,'Compte de résultat'!$H$14/12,'Compte de résultat'!$H$14*VLOOKUP('Compte de résultat'!AK$61,Prévisionnel!$B$46:$C$57,2,0))</f>
        <v>0</v>
      </c>
      <c r="AL64" s="90">
        <f>IF(SUM(Prévisionnel!$C$46:$C$57)=0,'Compte de résultat'!$H$14/12,'Compte de résultat'!$H$14*VLOOKUP('Compte de résultat'!AL$61,Prévisionnel!$B$46:$C$57,2,0))</f>
        <v>0</v>
      </c>
      <c r="AM64" s="90">
        <f>IF(SUM(Prévisionnel!$C$46:$C$57)=0,'Compte de résultat'!$H$14/12,'Compte de résultat'!$H$14*VLOOKUP('Compte de résultat'!AM$61,Prévisionnel!$B$46:$C$57,2,0))</f>
        <v>0</v>
      </c>
      <c r="AN64" s="90">
        <f>IF(SUM(Prévisionnel!$C$46:$C$57)=0,'Compte de résultat'!$H$14/12,'Compte de résultat'!$H$14*VLOOKUP('Compte de résultat'!AN$61,Prévisionnel!$B$46:$C$57,2,0))</f>
        <v>0</v>
      </c>
      <c r="AO64" s="91">
        <f>IF(SUM(Prévisionnel!$C$46:$C$57)=0,'Compte de résultat'!$H$14/12,'Compte de résultat'!$H$14*VLOOKUP('Compte de résultat'!AO$61,Prévisionnel!$B$46:$C$57,2,0))</f>
        <v>0</v>
      </c>
    </row>
    <row r="65" spans="2:41" x14ac:dyDescent="0.55000000000000004">
      <c r="B65" s="92"/>
      <c r="F65" s="90"/>
      <c r="G65" s="90"/>
      <c r="H65" s="90"/>
      <c r="I65" s="90"/>
      <c r="J65" s="90"/>
      <c r="K65" s="90"/>
      <c r="L65" s="90"/>
      <c r="M65" s="90"/>
      <c r="N65" s="90"/>
      <c r="O65" s="90"/>
      <c r="P65" s="90"/>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1"/>
    </row>
    <row r="66" spans="2:41" x14ac:dyDescent="0.55000000000000004">
      <c r="B66" s="93" t="s">
        <v>13</v>
      </c>
      <c r="C66" s="94"/>
      <c r="D66" s="94"/>
      <c r="E66" s="94"/>
      <c r="F66" s="108">
        <f>SUM(F62:F63)</f>
        <v>0</v>
      </c>
      <c r="G66" s="108">
        <f t="shared" ref="G66:AO66" si="8">SUM(G62:G63)</f>
        <v>0</v>
      </c>
      <c r="H66" s="108">
        <f t="shared" si="8"/>
        <v>0</v>
      </c>
      <c r="I66" s="108">
        <f t="shared" si="8"/>
        <v>0</v>
      </c>
      <c r="J66" s="108">
        <f t="shared" si="8"/>
        <v>0</v>
      </c>
      <c r="K66" s="108">
        <f t="shared" si="8"/>
        <v>0</v>
      </c>
      <c r="L66" s="108">
        <f t="shared" si="8"/>
        <v>0</v>
      </c>
      <c r="M66" s="108">
        <f t="shared" si="8"/>
        <v>0</v>
      </c>
      <c r="N66" s="108">
        <f t="shared" si="8"/>
        <v>0</v>
      </c>
      <c r="O66" s="108">
        <f t="shared" si="8"/>
        <v>0</v>
      </c>
      <c r="P66" s="108">
        <f t="shared" si="8"/>
        <v>0</v>
      </c>
      <c r="Q66" s="108">
        <f t="shared" si="8"/>
        <v>0</v>
      </c>
      <c r="R66" s="108">
        <f t="shared" si="8"/>
        <v>0</v>
      </c>
      <c r="S66" s="108">
        <f t="shared" si="8"/>
        <v>0</v>
      </c>
      <c r="T66" s="108">
        <f t="shared" si="8"/>
        <v>0</v>
      </c>
      <c r="U66" s="108">
        <f t="shared" si="8"/>
        <v>0</v>
      </c>
      <c r="V66" s="108">
        <f t="shared" si="8"/>
        <v>0</v>
      </c>
      <c r="W66" s="108">
        <f t="shared" si="8"/>
        <v>0</v>
      </c>
      <c r="X66" s="108">
        <f t="shared" si="8"/>
        <v>0</v>
      </c>
      <c r="Y66" s="108">
        <f t="shared" si="8"/>
        <v>0</v>
      </c>
      <c r="Z66" s="108">
        <f t="shared" si="8"/>
        <v>0</v>
      </c>
      <c r="AA66" s="108">
        <f t="shared" si="8"/>
        <v>0</v>
      </c>
      <c r="AB66" s="108">
        <f t="shared" si="8"/>
        <v>0</v>
      </c>
      <c r="AC66" s="108">
        <f t="shared" si="8"/>
        <v>0</v>
      </c>
      <c r="AD66" s="108">
        <f t="shared" si="8"/>
        <v>0</v>
      </c>
      <c r="AE66" s="108">
        <f t="shared" si="8"/>
        <v>0</v>
      </c>
      <c r="AF66" s="108">
        <f t="shared" si="8"/>
        <v>0</v>
      </c>
      <c r="AG66" s="108">
        <f t="shared" si="8"/>
        <v>0</v>
      </c>
      <c r="AH66" s="108">
        <f t="shared" si="8"/>
        <v>0</v>
      </c>
      <c r="AI66" s="108">
        <f t="shared" si="8"/>
        <v>0</v>
      </c>
      <c r="AJ66" s="108">
        <f t="shared" si="8"/>
        <v>0</v>
      </c>
      <c r="AK66" s="108">
        <f t="shared" si="8"/>
        <v>0</v>
      </c>
      <c r="AL66" s="108">
        <f t="shared" si="8"/>
        <v>0</v>
      </c>
      <c r="AM66" s="108">
        <f t="shared" si="8"/>
        <v>0</v>
      </c>
      <c r="AN66" s="108">
        <f t="shared" si="8"/>
        <v>0</v>
      </c>
      <c r="AO66" s="109">
        <f t="shared" si="8"/>
        <v>0</v>
      </c>
    </row>
    <row r="67" spans="2:41" x14ac:dyDescent="0.55000000000000004">
      <c r="B67" s="86" t="s">
        <v>14</v>
      </c>
      <c r="F67" s="90">
        <f t="shared" ref="F67:AO67" si="9">SUM(F68:F87)</f>
        <v>0</v>
      </c>
      <c r="G67" s="90">
        <f t="shared" si="9"/>
        <v>0</v>
      </c>
      <c r="H67" s="90">
        <f t="shared" si="9"/>
        <v>0</v>
      </c>
      <c r="I67" s="90">
        <f t="shared" si="9"/>
        <v>0</v>
      </c>
      <c r="J67" s="90">
        <f t="shared" si="9"/>
        <v>0</v>
      </c>
      <c r="K67" s="90">
        <f t="shared" si="9"/>
        <v>0</v>
      </c>
      <c r="L67" s="90">
        <f t="shared" si="9"/>
        <v>0</v>
      </c>
      <c r="M67" s="90">
        <f t="shared" si="9"/>
        <v>0</v>
      </c>
      <c r="N67" s="90">
        <f t="shared" si="9"/>
        <v>0</v>
      </c>
      <c r="O67" s="90">
        <f t="shared" si="9"/>
        <v>0</v>
      </c>
      <c r="P67" s="90">
        <f t="shared" si="9"/>
        <v>0</v>
      </c>
      <c r="Q67" s="90">
        <f t="shared" si="9"/>
        <v>0</v>
      </c>
      <c r="R67" s="90">
        <f t="shared" si="9"/>
        <v>0</v>
      </c>
      <c r="S67" s="90">
        <f t="shared" si="9"/>
        <v>0</v>
      </c>
      <c r="T67" s="90">
        <f t="shared" si="9"/>
        <v>0</v>
      </c>
      <c r="U67" s="90">
        <f t="shared" si="9"/>
        <v>0</v>
      </c>
      <c r="V67" s="90">
        <f t="shared" si="9"/>
        <v>0</v>
      </c>
      <c r="W67" s="90">
        <f t="shared" si="9"/>
        <v>0</v>
      </c>
      <c r="X67" s="90">
        <f t="shared" si="9"/>
        <v>0</v>
      </c>
      <c r="Y67" s="90">
        <f t="shared" si="9"/>
        <v>0</v>
      </c>
      <c r="Z67" s="90">
        <f t="shared" si="9"/>
        <v>0</v>
      </c>
      <c r="AA67" s="90">
        <f t="shared" si="9"/>
        <v>0</v>
      </c>
      <c r="AB67" s="90">
        <f t="shared" si="9"/>
        <v>0</v>
      </c>
      <c r="AC67" s="90">
        <f t="shared" si="9"/>
        <v>0</v>
      </c>
      <c r="AD67" s="90">
        <f t="shared" si="9"/>
        <v>0</v>
      </c>
      <c r="AE67" s="90">
        <f t="shared" si="9"/>
        <v>0</v>
      </c>
      <c r="AF67" s="90">
        <f t="shared" si="9"/>
        <v>0</v>
      </c>
      <c r="AG67" s="90">
        <f t="shared" si="9"/>
        <v>0</v>
      </c>
      <c r="AH67" s="90">
        <f t="shared" si="9"/>
        <v>0</v>
      </c>
      <c r="AI67" s="90">
        <f t="shared" si="9"/>
        <v>0</v>
      </c>
      <c r="AJ67" s="90">
        <f t="shared" si="9"/>
        <v>0</v>
      </c>
      <c r="AK67" s="90">
        <f t="shared" si="9"/>
        <v>0</v>
      </c>
      <c r="AL67" s="90">
        <f t="shared" si="9"/>
        <v>0</v>
      </c>
      <c r="AM67" s="90">
        <f t="shared" si="9"/>
        <v>0</v>
      </c>
      <c r="AN67" s="90">
        <f t="shared" si="9"/>
        <v>0</v>
      </c>
      <c r="AO67" s="91">
        <f t="shared" si="9"/>
        <v>0</v>
      </c>
    </row>
    <row r="68" spans="2:41" x14ac:dyDescent="0.55000000000000004">
      <c r="B68" s="89" t="str">
        <f>Prévisionnel!B83</f>
        <v>Assurances</v>
      </c>
      <c r="F68" s="90">
        <f>IF(SUM(Prévisionnel!$C$46:$C$57)=0,'Compte de résultat'!$F18/12,'Compte de résultat'!$F18*VLOOKUP('Compte de résultat'!F$61,Prévisionnel!$B$46:$C$57,2,0))</f>
        <v>0</v>
      </c>
      <c r="G68" s="90">
        <f>IF(SUM(Prévisionnel!$C$46:$C$57)=0,'Compte de résultat'!$F18/12,'Compte de résultat'!$F18*VLOOKUP('Compte de résultat'!G$61,Prévisionnel!$B$46:$C$57,2,0))</f>
        <v>0</v>
      </c>
      <c r="H68" s="90">
        <f>IF(SUM(Prévisionnel!$C$46:$C$57)=0,'Compte de résultat'!$F18/12,'Compte de résultat'!$F18*VLOOKUP('Compte de résultat'!H$61,Prévisionnel!$B$46:$C$57,2,0))</f>
        <v>0</v>
      </c>
      <c r="I68" s="90">
        <f>IF(SUM(Prévisionnel!$C$46:$C$57)=0,'Compte de résultat'!$F18/12,'Compte de résultat'!$F18*VLOOKUP('Compte de résultat'!I$61,Prévisionnel!$B$46:$C$57,2,0))</f>
        <v>0</v>
      </c>
      <c r="J68" s="90">
        <f>IF(SUM(Prévisionnel!$C$46:$C$57)=0,'Compte de résultat'!$F18/12,'Compte de résultat'!$F18*VLOOKUP('Compte de résultat'!J$61,Prévisionnel!$B$46:$C$57,2,0))</f>
        <v>0</v>
      </c>
      <c r="K68" s="90">
        <f>IF(SUM(Prévisionnel!$C$46:$C$57)=0,'Compte de résultat'!$F18/12,'Compte de résultat'!$F18*VLOOKUP('Compte de résultat'!K$61,Prévisionnel!$B$46:$C$57,2,0))</f>
        <v>0</v>
      </c>
      <c r="L68" s="90">
        <f>IF(SUM(Prévisionnel!$C$46:$C$57)=0,'Compte de résultat'!$F18/12,'Compte de résultat'!$F18*VLOOKUP('Compte de résultat'!L$61,Prévisionnel!$B$46:$C$57,2,0))</f>
        <v>0</v>
      </c>
      <c r="M68" s="90">
        <f>IF(SUM(Prévisionnel!$C$46:$C$57)=0,'Compte de résultat'!$F18/12,'Compte de résultat'!$F18*VLOOKUP('Compte de résultat'!M$61,Prévisionnel!$B$46:$C$57,2,0))</f>
        <v>0</v>
      </c>
      <c r="N68" s="90">
        <f>IF(SUM(Prévisionnel!$C$46:$C$57)=0,'Compte de résultat'!$F18/12,'Compte de résultat'!$F18*VLOOKUP('Compte de résultat'!N$61,Prévisionnel!$B$46:$C$57,2,0))</f>
        <v>0</v>
      </c>
      <c r="O68" s="90">
        <f>IF(SUM(Prévisionnel!$C$46:$C$57)=0,'Compte de résultat'!$F18/12,'Compte de résultat'!$F18*VLOOKUP('Compte de résultat'!O$61,Prévisionnel!$B$46:$C$57,2,0))</f>
        <v>0</v>
      </c>
      <c r="P68" s="90">
        <f>IF(SUM(Prévisionnel!$C$46:$C$57)=0,'Compte de résultat'!$F18/12,'Compte de résultat'!$F18*VLOOKUP('Compte de résultat'!P$61,Prévisionnel!$B$46:$C$57,2,0))</f>
        <v>0</v>
      </c>
      <c r="Q68" s="90">
        <f>IF(SUM(Prévisionnel!$C$46:$C$57)=0,'Compte de résultat'!$F18/12,'Compte de résultat'!$F18*VLOOKUP('Compte de résultat'!Q$61,Prévisionnel!$B$46:$C$57,2,0))</f>
        <v>0</v>
      </c>
      <c r="R68" s="90">
        <f>IF(SUM(Prévisionnel!$C$46:$C$57)=0,'Compte de résultat'!$G18/12,'Compte de résultat'!$G18*VLOOKUP('Compte de résultat'!R$61,Prévisionnel!$B$46:$C$57,2,0))</f>
        <v>0</v>
      </c>
      <c r="S68" s="90">
        <f>IF(SUM(Prévisionnel!$C$46:$C$57)=0,'Compte de résultat'!$G18/12,'Compte de résultat'!$G18*VLOOKUP('Compte de résultat'!S$61,Prévisionnel!$B$46:$C$57,2,0))</f>
        <v>0</v>
      </c>
      <c r="T68" s="90">
        <f>IF(SUM(Prévisionnel!$C$46:$C$57)=0,'Compte de résultat'!$G18/12,'Compte de résultat'!$G18*VLOOKUP('Compte de résultat'!T$61,Prévisionnel!$B$46:$C$57,2,0))</f>
        <v>0</v>
      </c>
      <c r="U68" s="90">
        <f>IF(SUM(Prévisionnel!$C$46:$C$57)=0,'Compte de résultat'!$G18/12,'Compte de résultat'!$G18*VLOOKUP('Compte de résultat'!U$61,Prévisionnel!$B$46:$C$57,2,0))</f>
        <v>0</v>
      </c>
      <c r="V68" s="90">
        <f>IF(SUM(Prévisionnel!$C$46:$C$57)=0,'Compte de résultat'!$G18/12,'Compte de résultat'!$G18*VLOOKUP('Compte de résultat'!V$61,Prévisionnel!$B$46:$C$57,2,0))</f>
        <v>0</v>
      </c>
      <c r="W68" s="90">
        <f>IF(SUM(Prévisionnel!$C$46:$C$57)=0,'Compte de résultat'!$G18/12,'Compte de résultat'!$G18*VLOOKUP('Compte de résultat'!W$61,Prévisionnel!$B$46:$C$57,2,0))</f>
        <v>0</v>
      </c>
      <c r="X68" s="90">
        <f>IF(SUM(Prévisionnel!$C$46:$C$57)=0,'Compte de résultat'!$G18/12,'Compte de résultat'!$G18*VLOOKUP('Compte de résultat'!X$61,Prévisionnel!$B$46:$C$57,2,0))</f>
        <v>0</v>
      </c>
      <c r="Y68" s="90">
        <f>IF(SUM(Prévisionnel!$C$46:$C$57)=0,'Compte de résultat'!$G18/12,'Compte de résultat'!$G18*VLOOKUP('Compte de résultat'!Y$61,Prévisionnel!$B$46:$C$57,2,0))</f>
        <v>0</v>
      </c>
      <c r="Z68" s="90">
        <f>IF(SUM(Prévisionnel!$C$46:$C$57)=0,'Compte de résultat'!$G18/12,'Compte de résultat'!$G18*VLOOKUP('Compte de résultat'!Z$61,Prévisionnel!$B$46:$C$57,2,0))</f>
        <v>0</v>
      </c>
      <c r="AA68" s="90">
        <f>IF(SUM(Prévisionnel!$C$46:$C$57)=0,'Compte de résultat'!$G18/12,'Compte de résultat'!$G18*VLOOKUP('Compte de résultat'!AA$61,Prévisionnel!$B$46:$C$57,2,0))</f>
        <v>0</v>
      </c>
      <c r="AB68" s="90">
        <f>IF(SUM(Prévisionnel!$C$46:$C$57)=0,'Compte de résultat'!$G18/12,'Compte de résultat'!$G18*VLOOKUP('Compte de résultat'!AB$61,Prévisionnel!$B$46:$C$57,2,0))</f>
        <v>0</v>
      </c>
      <c r="AC68" s="90">
        <f>IF(SUM(Prévisionnel!$C$46:$C$57)=0,'Compte de résultat'!$G18/12,'Compte de résultat'!$G18*VLOOKUP('Compte de résultat'!AC$61,Prévisionnel!$B$46:$C$57,2,0))</f>
        <v>0</v>
      </c>
      <c r="AD68" s="90">
        <f>IF(SUM(Prévisionnel!$C$46:$C$57)=0,'Compte de résultat'!$H18/12,'Compte de résultat'!$H18*VLOOKUP('Compte de résultat'!AD$61,Prévisionnel!$B$46:$C$57,2,0))</f>
        <v>0</v>
      </c>
      <c r="AE68" s="90">
        <f>IF(SUM(Prévisionnel!$C$46:$C$57)=0,'Compte de résultat'!$H18/12,'Compte de résultat'!$H18*VLOOKUP('Compte de résultat'!AE$61,Prévisionnel!$B$46:$C$57,2,0))</f>
        <v>0</v>
      </c>
      <c r="AF68" s="90">
        <f>IF(SUM(Prévisionnel!$C$46:$C$57)=0,'Compte de résultat'!$H18/12,'Compte de résultat'!$H18*VLOOKUP('Compte de résultat'!AF$61,Prévisionnel!$B$46:$C$57,2,0))</f>
        <v>0</v>
      </c>
      <c r="AG68" s="90">
        <f>IF(SUM(Prévisionnel!$C$46:$C$57)=0,'Compte de résultat'!$H18/12,'Compte de résultat'!$H18*VLOOKUP('Compte de résultat'!AG$61,Prévisionnel!$B$46:$C$57,2,0))</f>
        <v>0</v>
      </c>
      <c r="AH68" s="90">
        <f>IF(SUM(Prévisionnel!$C$46:$C$57)=0,'Compte de résultat'!$H18/12,'Compte de résultat'!$H18*VLOOKUP('Compte de résultat'!AH$61,Prévisionnel!$B$46:$C$57,2,0))</f>
        <v>0</v>
      </c>
      <c r="AI68" s="90">
        <f>IF(SUM(Prévisionnel!$C$46:$C$57)=0,'Compte de résultat'!$H18/12,'Compte de résultat'!$H18*VLOOKUP('Compte de résultat'!AI$61,Prévisionnel!$B$46:$C$57,2,0))</f>
        <v>0</v>
      </c>
      <c r="AJ68" s="90">
        <f>IF(SUM(Prévisionnel!$C$46:$C$57)=0,'Compte de résultat'!$H18/12,'Compte de résultat'!$H18*VLOOKUP('Compte de résultat'!AJ$61,Prévisionnel!$B$46:$C$57,2,0))</f>
        <v>0</v>
      </c>
      <c r="AK68" s="90">
        <f>IF(SUM(Prévisionnel!$C$46:$C$57)=0,'Compte de résultat'!$H18/12,'Compte de résultat'!$H18*VLOOKUP('Compte de résultat'!AK$61,Prévisionnel!$B$46:$C$57,2,0))</f>
        <v>0</v>
      </c>
      <c r="AL68" s="90">
        <f>IF(SUM(Prévisionnel!$C$46:$C$57)=0,'Compte de résultat'!$H18/12,'Compte de résultat'!$H18*VLOOKUP('Compte de résultat'!AL$61,Prévisionnel!$B$46:$C$57,2,0))</f>
        <v>0</v>
      </c>
      <c r="AM68" s="90">
        <f>IF(SUM(Prévisionnel!$C$46:$C$57)=0,'Compte de résultat'!$H18/12,'Compte de résultat'!$H18*VLOOKUP('Compte de résultat'!AM$61,Prévisionnel!$B$46:$C$57,2,0))</f>
        <v>0</v>
      </c>
      <c r="AN68" s="90">
        <f>IF(SUM(Prévisionnel!$C$46:$C$57)=0,'Compte de résultat'!$H18/12,'Compte de résultat'!$H18*VLOOKUP('Compte de résultat'!AN$61,Prévisionnel!$B$46:$C$57,2,0))</f>
        <v>0</v>
      </c>
      <c r="AO68" s="91">
        <f>IF(SUM(Prévisionnel!$C$46:$C$57)=0,'Compte de résultat'!$H18/12,'Compte de résultat'!$H18*VLOOKUP('Compte de résultat'!AO$61,Prévisionnel!$B$46:$C$57,2,0))</f>
        <v>0</v>
      </c>
    </row>
    <row r="69" spans="2:41" x14ac:dyDescent="0.55000000000000004">
      <c r="B69" s="89" t="str">
        <f>Prévisionnel!B84</f>
        <v>Téléphone, internet</v>
      </c>
      <c r="F69" s="90">
        <f>IF(SUM(Prévisionnel!$C$46:$C$57)=0,'Compte de résultat'!$F19/12,'Compte de résultat'!$F19*VLOOKUP('Compte de résultat'!F$61,Prévisionnel!$B$46:$C$57,2,0))</f>
        <v>0</v>
      </c>
      <c r="G69" s="90">
        <f>IF(SUM(Prévisionnel!$C$46:$C$57)=0,'Compte de résultat'!$F19/12,'Compte de résultat'!$F19*VLOOKUP('Compte de résultat'!G$61,Prévisionnel!$B$46:$C$57,2,0))</f>
        <v>0</v>
      </c>
      <c r="H69" s="90">
        <f>IF(SUM(Prévisionnel!$C$46:$C$57)=0,'Compte de résultat'!$F19/12,'Compte de résultat'!$F19*VLOOKUP('Compte de résultat'!H$61,Prévisionnel!$B$46:$C$57,2,0))</f>
        <v>0</v>
      </c>
      <c r="I69" s="90">
        <f>IF(SUM(Prévisionnel!$C$46:$C$57)=0,'Compte de résultat'!$F19/12,'Compte de résultat'!$F19*VLOOKUP('Compte de résultat'!I$61,Prévisionnel!$B$46:$C$57,2,0))</f>
        <v>0</v>
      </c>
      <c r="J69" s="90">
        <f>IF(SUM(Prévisionnel!$C$46:$C$57)=0,'Compte de résultat'!$F19/12,'Compte de résultat'!$F19*VLOOKUP('Compte de résultat'!J$61,Prévisionnel!$B$46:$C$57,2,0))</f>
        <v>0</v>
      </c>
      <c r="K69" s="90">
        <f>IF(SUM(Prévisionnel!$C$46:$C$57)=0,'Compte de résultat'!$F19/12,'Compte de résultat'!$F19*VLOOKUP('Compte de résultat'!K$61,Prévisionnel!$B$46:$C$57,2,0))</f>
        <v>0</v>
      </c>
      <c r="L69" s="90">
        <f>IF(SUM(Prévisionnel!$C$46:$C$57)=0,'Compte de résultat'!$F19/12,'Compte de résultat'!$F19*VLOOKUP('Compte de résultat'!L$61,Prévisionnel!$B$46:$C$57,2,0))</f>
        <v>0</v>
      </c>
      <c r="M69" s="90">
        <f>IF(SUM(Prévisionnel!$C$46:$C$57)=0,'Compte de résultat'!$F19/12,'Compte de résultat'!$F19*VLOOKUP('Compte de résultat'!M$61,Prévisionnel!$B$46:$C$57,2,0))</f>
        <v>0</v>
      </c>
      <c r="N69" s="90">
        <f>IF(SUM(Prévisionnel!$C$46:$C$57)=0,'Compte de résultat'!$F19/12,'Compte de résultat'!$F19*VLOOKUP('Compte de résultat'!N$61,Prévisionnel!$B$46:$C$57,2,0))</f>
        <v>0</v>
      </c>
      <c r="O69" s="90">
        <f>IF(SUM(Prévisionnel!$C$46:$C$57)=0,'Compte de résultat'!$F19/12,'Compte de résultat'!$F19*VLOOKUP('Compte de résultat'!O$61,Prévisionnel!$B$46:$C$57,2,0))</f>
        <v>0</v>
      </c>
      <c r="P69" s="90">
        <f>IF(SUM(Prévisionnel!$C$46:$C$57)=0,'Compte de résultat'!$F19/12,'Compte de résultat'!$F19*VLOOKUP('Compte de résultat'!P$61,Prévisionnel!$B$46:$C$57,2,0))</f>
        <v>0</v>
      </c>
      <c r="Q69" s="90">
        <f>IF(SUM(Prévisionnel!$C$46:$C$57)=0,'Compte de résultat'!$F19/12,'Compte de résultat'!$F19*VLOOKUP('Compte de résultat'!Q$61,Prévisionnel!$B$46:$C$57,2,0))</f>
        <v>0</v>
      </c>
      <c r="R69" s="90">
        <f>IF(SUM(Prévisionnel!$C$46:$C$57)=0,'Compte de résultat'!$G19/12,'Compte de résultat'!$G19*VLOOKUP('Compte de résultat'!R$61,Prévisionnel!$B$46:$C$57,2,0))</f>
        <v>0</v>
      </c>
      <c r="S69" s="90">
        <f>IF(SUM(Prévisionnel!$C$46:$C$57)=0,'Compte de résultat'!$G19/12,'Compte de résultat'!$G19*VLOOKUP('Compte de résultat'!S$61,Prévisionnel!$B$46:$C$57,2,0))</f>
        <v>0</v>
      </c>
      <c r="T69" s="90">
        <f>IF(SUM(Prévisionnel!$C$46:$C$57)=0,'Compte de résultat'!$G19/12,'Compte de résultat'!$G19*VLOOKUP('Compte de résultat'!T$61,Prévisionnel!$B$46:$C$57,2,0))</f>
        <v>0</v>
      </c>
      <c r="U69" s="90">
        <f>IF(SUM(Prévisionnel!$C$46:$C$57)=0,'Compte de résultat'!$G19/12,'Compte de résultat'!$G19*VLOOKUP('Compte de résultat'!U$61,Prévisionnel!$B$46:$C$57,2,0))</f>
        <v>0</v>
      </c>
      <c r="V69" s="90">
        <f>IF(SUM(Prévisionnel!$C$46:$C$57)=0,'Compte de résultat'!$G19/12,'Compte de résultat'!$G19*VLOOKUP('Compte de résultat'!V$61,Prévisionnel!$B$46:$C$57,2,0))</f>
        <v>0</v>
      </c>
      <c r="W69" s="90">
        <f>IF(SUM(Prévisionnel!$C$46:$C$57)=0,'Compte de résultat'!$G19/12,'Compte de résultat'!$G19*VLOOKUP('Compte de résultat'!W$61,Prévisionnel!$B$46:$C$57,2,0))</f>
        <v>0</v>
      </c>
      <c r="X69" s="90">
        <f>IF(SUM(Prévisionnel!$C$46:$C$57)=0,'Compte de résultat'!$G19/12,'Compte de résultat'!$G19*VLOOKUP('Compte de résultat'!X$61,Prévisionnel!$B$46:$C$57,2,0))</f>
        <v>0</v>
      </c>
      <c r="Y69" s="90">
        <f>IF(SUM(Prévisionnel!$C$46:$C$57)=0,'Compte de résultat'!$G19/12,'Compte de résultat'!$G19*VLOOKUP('Compte de résultat'!Y$61,Prévisionnel!$B$46:$C$57,2,0))</f>
        <v>0</v>
      </c>
      <c r="Z69" s="90">
        <f>IF(SUM(Prévisionnel!$C$46:$C$57)=0,'Compte de résultat'!$G19/12,'Compte de résultat'!$G19*VLOOKUP('Compte de résultat'!Z$61,Prévisionnel!$B$46:$C$57,2,0))</f>
        <v>0</v>
      </c>
      <c r="AA69" s="90">
        <f>IF(SUM(Prévisionnel!$C$46:$C$57)=0,'Compte de résultat'!$G19/12,'Compte de résultat'!$G19*VLOOKUP('Compte de résultat'!AA$61,Prévisionnel!$B$46:$C$57,2,0))</f>
        <v>0</v>
      </c>
      <c r="AB69" s="90">
        <f>IF(SUM(Prévisionnel!$C$46:$C$57)=0,'Compte de résultat'!$G19/12,'Compte de résultat'!$G19*VLOOKUP('Compte de résultat'!AB$61,Prévisionnel!$B$46:$C$57,2,0))</f>
        <v>0</v>
      </c>
      <c r="AC69" s="90">
        <f>IF(SUM(Prévisionnel!$C$46:$C$57)=0,'Compte de résultat'!$G19/12,'Compte de résultat'!$G19*VLOOKUP('Compte de résultat'!AC$61,Prévisionnel!$B$46:$C$57,2,0))</f>
        <v>0</v>
      </c>
      <c r="AD69" s="90">
        <f>IF(SUM(Prévisionnel!$C$46:$C$57)=0,'Compte de résultat'!$H19/12,'Compte de résultat'!$H19*VLOOKUP('Compte de résultat'!AD$61,Prévisionnel!$B$46:$C$57,2,0))</f>
        <v>0</v>
      </c>
      <c r="AE69" s="90">
        <f>IF(SUM(Prévisionnel!$C$46:$C$57)=0,'Compte de résultat'!$H19/12,'Compte de résultat'!$H19*VLOOKUP('Compte de résultat'!AE$61,Prévisionnel!$B$46:$C$57,2,0))</f>
        <v>0</v>
      </c>
      <c r="AF69" s="90">
        <f>IF(SUM(Prévisionnel!$C$46:$C$57)=0,'Compte de résultat'!$H19/12,'Compte de résultat'!$H19*VLOOKUP('Compte de résultat'!AF$61,Prévisionnel!$B$46:$C$57,2,0))</f>
        <v>0</v>
      </c>
      <c r="AG69" s="90">
        <f>IF(SUM(Prévisionnel!$C$46:$C$57)=0,'Compte de résultat'!$H19/12,'Compte de résultat'!$H19*VLOOKUP('Compte de résultat'!AG$61,Prévisionnel!$B$46:$C$57,2,0))</f>
        <v>0</v>
      </c>
      <c r="AH69" s="90">
        <f>IF(SUM(Prévisionnel!$C$46:$C$57)=0,'Compte de résultat'!$H19/12,'Compte de résultat'!$H19*VLOOKUP('Compte de résultat'!AH$61,Prévisionnel!$B$46:$C$57,2,0))</f>
        <v>0</v>
      </c>
      <c r="AI69" s="90">
        <f>IF(SUM(Prévisionnel!$C$46:$C$57)=0,'Compte de résultat'!$H19/12,'Compte de résultat'!$H19*VLOOKUP('Compte de résultat'!AI$61,Prévisionnel!$B$46:$C$57,2,0))</f>
        <v>0</v>
      </c>
      <c r="AJ69" s="90">
        <f>IF(SUM(Prévisionnel!$C$46:$C$57)=0,'Compte de résultat'!$H19/12,'Compte de résultat'!$H19*VLOOKUP('Compte de résultat'!AJ$61,Prévisionnel!$B$46:$C$57,2,0))</f>
        <v>0</v>
      </c>
      <c r="AK69" s="90">
        <f>IF(SUM(Prévisionnel!$C$46:$C$57)=0,'Compte de résultat'!$H19/12,'Compte de résultat'!$H19*VLOOKUP('Compte de résultat'!AK$61,Prévisionnel!$B$46:$C$57,2,0))</f>
        <v>0</v>
      </c>
      <c r="AL69" s="90">
        <f>IF(SUM(Prévisionnel!$C$46:$C$57)=0,'Compte de résultat'!$H19/12,'Compte de résultat'!$H19*VLOOKUP('Compte de résultat'!AL$61,Prévisionnel!$B$46:$C$57,2,0))</f>
        <v>0</v>
      </c>
      <c r="AM69" s="90">
        <f>IF(SUM(Prévisionnel!$C$46:$C$57)=0,'Compte de résultat'!$H19/12,'Compte de résultat'!$H19*VLOOKUP('Compte de résultat'!AM$61,Prévisionnel!$B$46:$C$57,2,0))</f>
        <v>0</v>
      </c>
      <c r="AN69" s="90">
        <f>IF(SUM(Prévisionnel!$C$46:$C$57)=0,'Compte de résultat'!$H19/12,'Compte de résultat'!$H19*VLOOKUP('Compte de résultat'!AN$61,Prévisionnel!$B$46:$C$57,2,0))</f>
        <v>0</v>
      </c>
      <c r="AO69" s="91">
        <f>IF(SUM(Prévisionnel!$C$46:$C$57)=0,'Compte de résultat'!$H19/12,'Compte de résultat'!$H19*VLOOKUP('Compte de résultat'!AO$61,Prévisionnel!$B$46:$C$57,2,0))</f>
        <v>0</v>
      </c>
    </row>
    <row r="70" spans="2:41" x14ac:dyDescent="0.55000000000000004">
      <c r="B70" s="89" t="str">
        <f>Prévisionnel!B85</f>
        <v>Autres abonnements</v>
      </c>
      <c r="F70" s="90">
        <f>IF(SUM(Prévisionnel!$C$46:$C$57)=0,'Compte de résultat'!$F20/12,'Compte de résultat'!$F20*VLOOKUP('Compte de résultat'!F$61,Prévisionnel!$B$46:$C$57,2,0))</f>
        <v>0</v>
      </c>
      <c r="G70" s="90">
        <f>IF(SUM(Prévisionnel!$C$46:$C$57)=0,'Compte de résultat'!$F20/12,'Compte de résultat'!$F20*VLOOKUP('Compte de résultat'!G$61,Prévisionnel!$B$46:$C$57,2,0))</f>
        <v>0</v>
      </c>
      <c r="H70" s="90">
        <f>IF(SUM(Prévisionnel!$C$46:$C$57)=0,'Compte de résultat'!$F20/12,'Compte de résultat'!$F20*VLOOKUP('Compte de résultat'!H$61,Prévisionnel!$B$46:$C$57,2,0))</f>
        <v>0</v>
      </c>
      <c r="I70" s="90">
        <f>IF(SUM(Prévisionnel!$C$46:$C$57)=0,'Compte de résultat'!$F20/12,'Compte de résultat'!$F20*VLOOKUP('Compte de résultat'!I$61,Prévisionnel!$B$46:$C$57,2,0))</f>
        <v>0</v>
      </c>
      <c r="J70" s="90">
        <f>IF(SUM(Prévisionnel!$C$46:$C$57)=0,'Compte de résultat'!$F20/12,'Compte de résultat'!$F20*VLOOKUP('Compte de résultat'!J$61,Prévisionnel!$B$46:$C$57,2,0))</f>
        <v>0</v>
      </c>
      <c r="K70" s="90">
        <f>IF(SUM(Prévisionnel!$C$46:$C$57)=0,'Compte de résultat'!$F20/12,'Compte de résultat'!$F20*VLOOKUP('Compte de résultat'!K$61,Prévisionnel!$B$46:$C$57,2,0))</f>
        <v>0</v>
      </c>
      <c r="L70" s="90">
        <f>IF(SUM(Prévisionnel!$C$46:$C$57)=0,'Compte de résultat'!$F20/12,'Compte de résultat'!$F20*VLOOKUP('Compte de résultat'!L$61,Prévisionnel!$B$46:$C$57,2,0))</f>
        <v>0</v>
      </c>
      <c r="M70" s="90">
        <f>IF(SUM(Prévisionnel!$C$46:$C$57)=0,'Compte de résultat'!$F20/12,'Compte de résultat'!$F20*VLOOKUP('Compte de résultat'!M$61,Prévisionnel!$B$46:$C$57,2,0))</f>
        <v>0</v>
      </c>
      <c r="N70" s="90">
        <f>IF(SUM(Prévisionnel!$C$46:$C$57)=0,'Compte de résultat'!$F20/12,'Compte de résultat'!$F20*VLOOKUP('Compte de résultat'!N$61,Prévisionnel!$B$46:$C$57,2,0))</f>
        <v>0</v>
      </c>
      <c r="O70" s="90">
        <f>IF(SUM(Prévisionnel!$C$46:$C$57)=0,'Compte de résultat'!$F20/12,'Compte de résultat'!$F20*VLOOKUP('Compte de résultat'!O$61,Prévisionnel!$B$46:$C$57,2,0))</f>
        <v>0</v>
      </c>
      <c r="P70" s="90">
        <f>IF(SUM(Prévisionnel!$C$46:$C$57)=0,'Compte de résultat'!$F20/12,'Compte de résultat'!$F20*VLOOKUP('Compte de résultat'!P$61,Prévisionnel!$B$46:$C$57,2,0))</f>
        <v>0</v>
      </c>
      <c r="Q70" s="90">
        <f>IF(SUM(Prévisionnel!$C$46:$C$57)=0,'Compte de résultat'!$F20/12,'Compte de résultat'!$F20*VLOOKUP('Compte de résultat'!Q$61,Prévisionnel!$B$46:$C$57,2,0))</f>
        <v>0</v>
      </c>
      <c r="R70" s="90">
        <f>IF(SUM(Prévisionnel!$C$46:$C$57)=0,'Compte de résultat'!$G20/12,'Compte de résultat'!$G20*VLOOKUP('Compte de résultat'!R$61,Prévisionnel!$B$46:$C$57,2,0))</f>
        <v>0</v>
      </c>
      <c r="S70" s="90">
        <f>IF(SUM(Prévisionnel!$C$46:$C$57)=0,'Compte de résultat'!$G20/12,'Compte de résultat'!$G20*VLOOKUP('Compte de résultat'!S$61,Prévisionnel!$B$46:$C$57,2,0))</f>
        <v>0</v>
      </c>
      <c r="T70" s="90">
        <f>IF(SUM(Prévisionnel!$C$46:$C$57)=0,'Compte de résultat'!$G20/12,'Compte de résultat'!$G20*VLOOKUP('Compte de résultat'!T$61,Prévisionnel!$B$46:$C$57,2,0))</f>
        <v>0</v>
      </c>
      <c r="U70" s="90">
        <f>IF(SUM(Prévisionnel!$C$46:$C$57)=0,'Compte de résultat'!$G20/12,'Compte de résultat'!$G20*VLOOKUP('Compte de résultat'!U$61,Prévisionnel!$B$46:$C$57,2,0))</f>
        <v>0</v>
      </c>
      <c r="V70" s="90">
        <f>IF(SUM(Prévisionnel!$C$46:$C$57)=0,'Compte de résultat'!$G20/12,'Compte de résultat'!$G20*VLOOKUP('Compte de résultat'!V$61,Prévisionnel!$B$46:$C$57,2,0))</f>
        <v>0</v>
      </c>
      <c r="W70" s="90">
        <f>IF(SUM(Prévisionnel!$C$46:$C$57)=0,'Compte de résultat'!$G20/12,'Compte de résultat'!$G20*VLOOKUP('Compte de résultat'!W$61,Prévisionnel!$B$46:$C$57,2,0))</f>
        <v>0</v>
      </c>
      <c r="X70" s="90">
        <f>IF(SUM(Prévisionnel!$C$46:$C$57)=0,'Compte de résultat'!$G20/12,'Compte de résultat'!$G20*VLOOKUP('Compte de résultat'!X$61,Prévisionnel!$B$46:$C$57,2,0))</f>
        <v>0</v>
      </c>
      <c r="Y70" s="90">
        <f>IF(SUM(Prévisionnel!$C$46:$C$57)=0,'Compte de résultat'!$G20/12,'Compte de résultat'!$G20*VLOOKUP('Compte de résultat'!Y$61,Prévisionnel!$B$46:$C$57,2,0))</f>
        <v>0</v>
      </c>
      <c r="Z70" s="90">
        <f>IF(SUM(Prévisionnel!$C$46:$C$57)=0,'Compte de résultat'!$G20/12,'Compte de résultat'!$G20*VLOOKUP('Compte de résultat'!Z$61,Prévisionnel!$B$46:$C$57,2,0))</f>
        <v>0</v>
      </c>
      <c r="AA70" s="90">
        <f>IF(SUM(Prévisionnel!$C$46:$C$57)=0,'Compte de résultat'!$G20/12,'Compte de résultat'!$G20*VLOOKUP('Compte de résultat'!AA$61,Prévisionnel!$B$46:$C$57,2,0))</f>
        <v>0</v>
      </c>
      <c r="AB70" s="90">
        <f>IF(SUM(Prévisionnel!$C$46:$C$57)=0,'Compte de résultat'!$G20/12,'Compte de résultat'!$G20*VLOOKUP('Compte de résultat'!AB$61,Prévisionnel!$B$46:$C$57,2,0))</f>
        <v>0</v>
      </c>
      <c r="AC70" s="90">
        <f>IF(SUM(Prévisionnel!$C$46:$C$57)=0,'Compte de résultat'!$G20/12,'Compte de résultat'!$G20*VLOOKUP('Compte de résultat'!AC$61,Prévisionnel!$B$46:$C$57,2,0))</f>
        <v>0</v>
      </c>
      <c r="AD70" s="90">
        <f>IF(SUM(Prévisionnel!$C$46:$C$57)=0,'Compte de résultat'!$H20/12,'Compte de résultat'!$H20*VLOOKUP('Compte de résultat'!AD$61,Prévisionnel!$B$46:$C$57,2,0))</f>
        <v>0</v>
      </c>
      <c r="AE70" s="90">
        <f>IF(SUM(Prévisionnel!$C$46:$C$57)=0,'Compte de résultat'!$H20/12,'Compte de résultat'!$H20*VLOOKUP('Compte de résultat'!AE$61,Prévisionnel!$B$46:$C$57,2,0))</f>
        <v>0</v>
      </c>
      <c r="AF70" s="90">
        <f>IF(SUM(Prévisionnel!$C$46:$C$57)=0,'Compte de résultat'!$H20/12,'Compte de résultat'!$H20*VLOOKUP('Compte de résultat'!AF$61,Prévisionnel!$B$46:$C$57,2,0))</f>
        <v>0</v>
      </c>
      <c r="AG70" s="90">
        <f>IF(SUM(Prévisionnel!$C$46:$C$57)=0,'Compte de résultat'!$H20/12,'Compte de résultat'!$H20*VLOOKUP('Compte de résultat'!AG$61,Prévisionnel!$B$46:$C$57,2,0))</f>
        <v>0</v>
      </c>
      <c r="AH70" s="90">
        <f>IF(SUM(Prévisionnel!$C$46:$C$57)=0,'Compte de résultat'!$H20/12,'Compte de résultat'!$H20*VLOOKUP('Compte de résultat'!AH$61,Prévisionnel!$B$46:$C$57,2,0))</f>
        <v>0</v>
      </c>
      <c r="AI70" s="90">
        <f>IF(SUM(Prévisionnel!$C$46:$C$57)=0,'Compte de résultat'!$H20/12,'Compte de résultat'!$H20*VLOOKUP('Compte de résultat'!AI$61,Prévisionnel!$B$46:$C$57,2,0))</f>
        <v>0</v>
      </c>
      <c r="AJ70" s="90">
        <f>IF(SUM(Prévisionnel!$C$46:$C$57)=0,'Compte de résultat'!$H20/12,'Compte de résultat'!$H20*VLOOKUP('Compte de résultat'!AJ$61,Prévisionnel!$B$46:$C$57,2,0))</f>
        <v>0</v>
      </c>
      <c r="AK70" s="90">
        <f>IF(SUM(Prévisionnel!$C$46:$C$57)=0,'Compte de résultat'!$H20/12,'Compte de résultat'!$H20*VLOOKUP('Compte de résultat'!AK$61,Prévisionnel!$B$46:$C$57,2,0))</f>
        <v>0</v>
      </c>
      <c r="AL70" s="90">
        <f>IF(SUM(Prévisionnel!$C$46:$C$57)=0,'Compte de résultat'!$H20/12,'Compte de résultat'!$H20*VLOOKUP('Compte de résultat'!AL$61,Prévisionnel!$B$46:$C$57,2,0))</f>
        <v>0</v>
      </c>
      <c r="AM70" s="90">
        <f>IF(SUM(Prévisionnel!$C$46:$C$57)=0,'Compte de résultat'!$H20/12,'Compte de résultat'!$H20*VLOOKUP('Compte de résultat'!AM$61,Prévisionnel!$B$46:$C$57,2,0))</f>
        <v>0</v>
      </c>
      <c r="AN70" s="90">
        <f>IF(SUM(Prévisionnel!$C$46:$C$57)=0,'Compte de résultat'!$H20/12,'Compte de résultat'!$H20*VLOOKUP('Compte de résultat'!AN$61,Prévisionnel!$B$46:$C$57,2,0))</f>
        <v>0</v>
      </c>
      <c r="AO70" s="91">
        <f>IF(SUM(Prévisionnel!$C$46:$C$57)=0,'Compte de résultat'!$H20/12,'Compte de résultat'!$H20*VLOOKUP('Compte de résultat'!AO$61,Prévisionnel!$B$46:$C$57,2,0))</f>
        <v>0</v>
      </c>
    </row>
    <row r="71" spans="2:41" x14ac:dyDescent="0.55000000000000004">
      <c r="B71" s="89" t="str">
        <f>Prévisionnel!B86</f>
        <v>Carburant, transports</v>
      </c>
      <c r="F71" s="90">
        <f>IF(SUM(Prévisionnel!$C$46:$C$57)=0,'Compte de résultat'!$F21/12,'Compte de résultat'!$F21*VLOOKUP('Compte de résultat'!F$61,Prévisionnel!$B$46:$C$57,2,0))</f>
        <v>0</v>
      </c>
      <c r="G71" s="90">
        <f>IF(SUM(Prévisionnel!$C$46:$C$57)=0,'Compte de résultat'!$F21/12,'Compte de résultat'!$F21*VLOOKUP('Compte de résultat'!G$61,Prévisionnel!$B$46:$C$57,2,0))</f>
        <v>0</v>
      </c>
      <c r="H71" s="90">
        <f>IF(SUM(Prévisionnel!$C$46:$C$57)=0,'Compte de résultat'!$F21/12,'Compte de résultat'!$F21*VLOOKUP('Compte de résultat'!H$61,Prévisionnel!$B$46:$C$57,2,0))</f>
        <v>0</v>
      </c>
      <c r="I71" s="90">
        <f>IF(SUM(Prévisionnel!$C$46:$C$57)=0,'Compte de résultat'!$F21/12,'Compte de résultat'!$F21*VLOOKUP('Compte de résultat'!I$61,Prévisionnel!$B$46:$C$57,2,0))</f>
        <v>0</v>
      </c>
      <c r="J71" s="90">
        <f>IF(SUM(Prévisionnel!$C$46:$C$57)=0,'Compte de résultat'!$F21/12,'Compte de résultat'!$F21*VLOOKUP('Compte de résultat'!J$61,Prévisionnel!$B$46:$C$57,2,0))</f>
        <v>0</v>
      </c>
      <c r="K71" s="90">
        <f>IF(SUM(Prévisionnel!$C$46:$C$57)=0,'Compte de résultat'!$F21/12,'Compte de résultat'!$F21*VLOOKUP('Compte de résultat'!K$61,Prévisionnel!$B$46:$C$57,2,0))</f>
        <v>0</v>
      </c>
      <c r="L71" s="90">
        <f>IF(SUM(Prévisionnel!$C$46:$C$57)=0,'Compte de résultat'!$F21/12,'Compte de résultat'!$F21*VLOOKUP('Compte de résultat'!L$61,Prévisionnel!$B$46:$C$57,2,0))</f>
        <v>0</v>
      </c>
      <c r="M71" s="90">
        <f>IF(SUM(Prévisionnel!$C$46:$C$57)=0,'Compte de résultat'!$F21/12,'Compte de résultat'!$F21*VLOOKUP('Compte de résultat'!M$61,Prévisionnel!$B$46:$C$57,2,0))</f>
        <v>0</v>
      </c>
      <c r="N71" s="90">
        <f>IF(SUM(Prévisionnel!$C$46:$C$57)=0,'Compte de résultat'!$F21/12,'Compte de résultat'!$F21*VLOOKUP('Compte de résultat'!N$61,Prévisionnel!$B$46:$C$57,2,0))</f>
        <v>0</v>
      </c>
      <c r="O71" s="90">
        <f>IF(SUM(Prévisionnel!$C$46:$C$57)=0,'Compte de résultat'!$F21/12,'Compte de résultat'!$F21*VLOOKUP('Compte de résultat'!O$61,Prévisionnel!$B$46:$C$57,2,0))</f>
        <v>0</v>
      </c>
      <c r="P71" s="90">
        <f>IF(SUM(Prévisionnel!$C$46:$C$57)=0,'Compte de résultat'!$F21/12,'Compte de résultat'!$F21*VLOOKUP('Compte de résultat'!P$61,Prévisionnel!$B$46:$C$57,2,0))</f>
        <v>0</v>
      </c>
      <c r="Q71" s="90">
        <f>IF(SUM(Prévisionnel!$C$46:$C$57)=0,'Compte de résultat'!$F21/12,'Compte de résultat'!$F21*VLOOKUP('Compte de résultat'!Q$61,Prévisionnel!$B$46:$C$57,2,0))</f>
        <v>0</v>
      </c>
      <c r="R71" s="90">
        <f>IF(SUM(Prévisionnel!$C$46:$C$57)=0,'Compte de résultat'!$G21/12,'Compte de résultat'!$G21*VLOOKUP('Compte de résultat'!R$61,Prévisionnel!$B$46:$C$57,2,0))</f>
        <v>0</v>
      </c>
      <c r="S71" s="90">
        <f>IF(SUM(Prévisionnel!$C$46:$C$57)=0,'Compte de résultat'!$G21/12,'Compte de résultat'!$G21*VLOOKUP('Compte de résultat'!S$61,Prévisionnel!$B$46:$C$57,2,0))</f>
        <v>0</v>
      </c>
      <c r="T71" s="90">
        <f>IF(SUM(Prévisionnel!$C$46:$C$57)=0,'Compte de résultat'!$G21/12,'Compte de résultat'!$G21*VLOOKUP('Compte de résultat'!T$61,Prévisionnel!$B$46:$C$57,2,0))</f>
        <v>0</v>
      </c>
      <c r="U71" s="90">
        <f>IF(SUM(Prévisionnel!$C$46:$C$57)=0,'Compte de résultat'!$G21/12,'Compte de résultat'!$G21*VLOOKUP('Compte de résultat'!U$61,Prévisionnel!$B$46:$C$57,2,0))</f>
        <v>0</v>
      </c>
      <c r="V71" s="90">
        <f>IF(SUM(Prévisionnel!$C$46:$C$57)=0,'Compte de résultat'!$G21/12,'Compte de résultat'!$G21*VLOOKUP('Compte de résultat'!V$61,Prévisionnel!$B$46:$C$57,2,0))</f>
        <v>0</v>
      </c>
      <c r="W71" s="90">
        <f>IF(SUM(Prévisionnel!$C$46:$C$57)=0,'Compte de résultat'!$G21/12,'Compte de résultat'!$G21*VLOOKUP('Compte de résultat'!W$61,Prévisionnel!$B$46:$C$57,2,0))</f>
        <v>0</v>
      </c>
      <c r="X71" s="90">
        <f>IF(SUM(Prévisionnel!$C$46:$C$57)=0,'Compte de résultat'!$G21/12,'Compte de résultat'!$G21*VLOOKUP('Compte de résultat'!X$61,Prévisionnel!$B$46:$C$57,2,0))</f>
        <v>0</v>
      </c>
      <c r="Y71" s="90">
        <f>IF(SUM(Prévisionnel!$C$46:$C$57)=0,'Compte de résultat'!$G21/12,'Compte de résultat'!$G21*VLOOKUP('Compte de résultat'!Y$61,Prévisionnel!$B$46:$C$57,2,0))</f>
        <v>0</v>
      </c>
      <c r="Z71" s="90">
        <f>IF(SUM(Prévisionnel!$C$46:$C$57)=0,'Compte de résultat'!$G21/12,'Compte de résultat'!$G21*VLOOKUP('Compte de résultat'!Z$61,Prévisionnel!$B$46:$C$57,2,0))</f>
        <v>0</v>
      </c>
      <c r="AA71" s="90">
        <f>IF(SUM(Prévisionnel!$C$46:$C$57)=0,'Compte de résultat'!$G21/12,'Compte de résultat'!$G21*VLOOKUP('Compte de résultat'!AA$61,Prévisionnel!$B$46:$C$57,2,0))</f>
        <v>0</v>
      </c>
      <c r="AB71" s="90">
        <f>IF(SUM(Prévisionnel!$C$46:$C$57)=0,'Compte de résultat'!$G21/12,'Compte de résultat'!$G21*VLOOKUP('Compte de résultat'!AB$61,Prévisionnel!$B$46:$C$57,2,0))</f>
        <v>0</v>
      </c>
      <c r="AC71" s="90">
        <f>IF(SUM(Prévisionnel!$C$46:$C$57)=0,'Compte de résultat'!$G21/12,'Compte de résultat'!$G21*VLOOKUP('Compte de résultat'!AC$61,Prévisionnel!$B$46:$C$57,2,0))</f>
        <v>0</v>
      </c>
      <c r="AD71" s="90">
        <f>IF(SUM(Prévisionnel!$C$46:$C$57)=0,'Compte de résultat'!$H21/12,'Compte de résultat'!$H21*VLOOKUP('Compte de résultat'!AD$61,Prévisionnel!$B$46:$C$57,2,0))</f>
        <v>0</v>
      </c>
      <c r="AE71" s="90">
        <f>IF(SUM(Prévisionnel!$C$46:$C$57)=0,'Compte de résultat'!$H21/12,'Compte de résultat'!$H21*VLOOKUP('Compte de résultat'!AE$61,Prévisionnel!$B$46:$C$57,2,0))</f>
        <v>0</v>
      </c>
      <c r="AF71" s="90">
        <f>IF(SUM(Prévisionnel!$C$46:$C$57)=0,'Compte de résultat'!$H21/12,'Compte de résultat'!$H21*VLOOKUP('Compte de résultat'!AF$61,Prévisionnel!$B$46:$C$57,2,0))</f>
        <v>0</v>
      </c>
      <c r="AG71" s="90">
        <f>IF(SUM(Prévisionnel!$C$46:$C$57)=0,'Compte de résultat'!$H21/12,'Compte de résultat'!$H21*VLOOKUP('Compte de résultat'!AG$61,Prévisionnel!$B$46:$C$57,2,0))</f>
        <v>0</v>
      </c>
      <c r="AH71" s="90">
        <f>IF(SUM(Prévisionnel!$C$46:$C$57)=0,'Compte de résultat'!$H21/12,'Compte de résultat'!$H21*VLOOKUP('Compte de résultat'!AH$61,Prévisionnel!$B$46:$C$57,2,0))</f>
        <v>0</v>
      </c>
      <c r="AI71" s="90">
        <f>IF(SUM(Prévisionnel!$C$46:$C$57)=0,'Compte de résultat'!$H21/12,'Compte de résultat'!$H21*VLOOKUP('Compte de résultat'!AI$61,Prévisionnel!$B$46:$C$57,2,0))</f>
        <v>0</v>
      </c>
      <c r="AJ71" s="90">
        <f>IF(SUM(Prévisionnel!$C$46:$C$57)=0,'Compte de résultat'!$H21/12,'Compte de résultat'!$H21*VLOOKUP('Compte de résultat'!AJ$61,Prévisionnel!$B$46:$C$57,2,0))</f>
        <v>0</v>
      </c>
      <c r="AK71" s="90">
        <f>IF(SUM(Prévisionnel!$C$46:$C$57)=0,'Compte de résultat'!$H21/12,'Compte de résultat'!$H21*VLOOKUP('Compte de résultat'!AK$61,Prévisionnel!$B$46:$C$57,2,0))</f>
        <v>0</v>
      </c>
      <c r="AL71" s="90">
        <f>IF(SUM(Prévisionnel!$C$46:$C$57)=0,'Compte de résultat'!$H21/12,'Compte de résultat'!$H21*VLOOKUP('Compte de résultat'!AL$61,Prévisionnel!$B$46:$C$57,2,0))</f>
        <v>0</v>
      </c>
      <c r="AM71" s="90">
        <f>IF(SUM(Prévisionnel!$C$46:$C$57)=0,'Compte de résultat'!$H21/12,'Compte de résultat'!$H21*VLOOKUP('Compte de résultat'!AM$61,Prévisionnel!$B$46:$C$57,2,0))</f>
        <v>0</v>
      </c>
      <c r="AN71" s="90">
        <f>IF(SUM(Prévisionnel!$C$46:$C$57)=0,'Compte de résultat'!$H21/12,'Compte de résultat'!$H21*VLOOKUP('Compte de résultat'!AN$61,Prévisionnel!$B$46:$C$57,2,0))</f>
        <v>0</v>
      </c>
      <c r="AO71" s="91">
        <f>IF(SUM(Prévisionnel!$C$46:$C$57)=0,'Compte de résultat'!$H21/12,'Compte de résultat'!$H21*VLOOKUP('Compte de résultat'!AO$61,Prévisionnel!$B$46:$C$57,2,0))</f>
        <v>0</v>
      </c>
    </row>
    <row r="72" spans="2:41" x14ac:dyDescent="0.55000000000000004">
      <c r="B72" s="89" t="str">
        <f>Prévisionnel!B87</f>
        <v>Frais de déplacement</v>
      </c>
      <c r="F72" s="90">
        <f>IF(SUM(Prévisionnel!$C$46:$C$57)=0,'Compte de résultat'!$F22/12,'Compte de résultat'!$F22*VLOOKUP('Compte de résultat'!F$61,Prévisionnel!$B$46:$C$57,2,0))</f>
        <v>0</v>
      </c>
      <c r="G72" s="90">
        <f>IF(SUM(Prévisionnel!$C$46:$C$57)=0,'Compte de résultat'!$F22/12,'Compte de résultat'!$F22*VLOOKUP('Compte de résultat'!G$61,Prévisionnel!$B$46:$C$57,2,0))</f>
        <v>0</v>
      </c>
      <c r="H72" s="90">
        <f>IF(SUM(Prévisionnel!$C$46:$C$57)=0,'Compte de résultat'!$F22/12,'Compte de résultat'!$F22*VLOOKUP('Compte de résultat'!H$61,Prévisionnel!$B$46:$C$57,2,0))</f>
        <v>0</v>
      </c>
      <c r="I72" s="90">
        <f>IF(SUM(Prévisionnel!$C$46:$C$57)=0,'Compte de résultat'!$F22/12,'Compte de résultat'!$F22*VLOOKUP('Compte de résultat'!I$61,Prévisionnel!$B$46:$C$57,2,0))</f>
        <v>0</v>
      </c>
      <c r="J72" s="90">
        <f>IF(SUM(Prévisionnel!$C$46:$C$57)=0,'Compte de résultat'!$F22/12,'Compte de résultat'!$F22*VLOOKUP('Compte de résultat'!J$61,Prévisionnel!$B$46:$C$57,2,0))</f>
        <v>0</v>
      </c>
      <c r="K72" s="90">
        <f>IF(SUM(Prévisionnel!$C$46:$C$57)=0,'Compte de résultat'!$F22/12,'Compte de résultat'!$F22*VLOOKUP('Compte de résultat'!K$61,Prévisionnel!$B$46:$C$57,2,0))</f>
        <v>0</v>
      </c>
      <c r="L72" s="90">
        <f>IF(SUM(Prévisionnel!$C$46:$C$57)=0,'Compte de résultat'!$F22/12,'Compte de résultat'!$F22*VLOOKUP('Compte de résultat'!L$61,Prévisionnel!$B$46:$C$57,2,0))</f>
        <v>0</v>
      </c>
      <c r="M72" s="90">
        <f>IF(SUM(Prévisionnel!$C$46:$C$57)=0,'Compte de résultat'!$F22/12,'Compte de résultat'!$F22*VLOOKUP('Compte de résultat'!M$61,Prévisionnel!$B$46:$C$57,2,0))</f>
        <v>0</v>
      </c>
      <c r="N72" s="90">
        <f>IF(SUM(Prévisionnel!$C$46:$C$57)=0,'Compte de résultat'!$F22/12,'Compte de résultat'!$F22*VLOOKUP('Compte de résultat'!N$61,Prévisionnel!$B$46:$C$57,2,0))</f>
        <v>0</v>
      </c>
      <c r="O72" s="90">
        <f>IF(SUM(Prévisionnel!$C$46:$C$57)=0,'Compte de résultat'!$F22/12,'Compte de résultat'!$F22*VLOOKUP('Compte de résultat'!O$61,Prévisionnel!$B$46:$C$57,2,0))</f>
        <v>0</v>
      </c>
      <c r="P72" s="90">
        <f>IF(SUM(Prévisionnel!$C$46:$C$57)=0,'Compte de résultat'!$F22/12,'Compte de résultat'!$F22*VLOOKUP('Compte de résultat'!P$61,Prévisionnel!$B$46:$C$57,2,0))</f>
        <v>0</v>
      </c>
      <c r="Q72" s="90">
        <f>IF(SUM(Prévisionnel!$C$46:$C$57)=0,'Compte de résultat'!$F22/12,'Compte de résultat'!$F22*VLOOKUP('Compte de résultat'!Q$61,Prévisionnel!$B$46:$C$57,2,0))</f>
        <v>0</v>
      </c>
      <c r="R72" s="90">
        <f>IF(SUM(Prévisionnel!$C$46:$C$57)=0,'Compte de résultat'!$G22/12,'Compte de résultat'!$G22*VLOOKUP('Compte de résultat'!R$61,Prévisionnel!$B$46:$C$57,2,0))</f>
        <v>0</v>
      </c>
      <c r="S72" s="90">
        <f>IF(SUM(Prévisionnel!$C$46:$C$57)=0,'Compte de résultat'!$G22/12,'Compte de résultat'!$G22*VLOOKUP('Compte de résultat'!S$61,Prévisionnel!$B$46:$C$57,2,0))</f>
        <v>0</v>
      </c>
      <c r="T72" s="90">
        <f>IF(SUM(Prévisionnel!$C$46:$C$57)=0,'Compte de résultat'!$G22/12,'Compte de résultat'!$G22*VLOOKUP('Compte de résultat'!T$61,Prévisionnel!$B$46:$C$57,2,0))</f>
        <v>0</v>
      </c>
      <c r="U72" s="90">
        <f>IF(SUM(Prévisionnel!$C$46:$C$57)=0,'Compte de résultat'!$G22/12,'Compte de résultat'!$G22*VLOOKUP('Compte de résultat'!U$61,Prévisionnel!$B$46:$C$57,2,0))</f>
        <v>0</v>
      </c>
      <c r="V72" s="90">
        <f>IF(SUM(Prévisionnel!$C$46:$C$57)=0,'Compte de résultat'!$G22/12,'Compte de résultat'!$G22*VLOOKUP('Compte de résultat'!V$61,Prévisionnel!$B$46:$C$57,2,0))</f>
        <v>0</v>
      </c>
      <c r="W72" s="90">
        <f>IF(SUM(Prévisionnel!$C$46:$C$57)=0,'Compte de résultat'!$G22/12,'Compte de résultat'!$G22*VLOOKUP('Compte de résultat'!W$61,Prévisionnel!$B$46:$C$57,2,0))</f>
        <v>0</v>
      </c>
      <c r="X72" s="90">
        <f>IF(SUM(Prévisionnel!$C$46:$C$57)=0,'Compte de résultat'!$G22/12,'Compte de résultat'!$G22*VLOOKUP('Compte de résultat'!X$61,Prévisionnel!$B$46:$C$57,2,0))</f>
        <v>0</v>
      </c>
      <c r="Y72" s="90">
        <f>IF(SUM(Prévisionnel!$C$46:$C$57)=0,'Compte de résultat'!$G22/12,'Compte de résultat'!$G22*VLOOKUP('Compte de résultat'!Y$61,Prévisionnel!$B$46:$C$57,2,0))</f>
        <v>0</v>
      </c>
      <c r="Z72" s="90">
        <f>IF(SUM(Prévisionnel!$C$46:$C$57)=0,'Compte de résultat'!$G22/12,'Compte de résultat'!$G22*VLOOKUP('Compte de résultat'!Z$61,Prévisionnel!$B$46:$C$57,2,0))</f>
        <v>0</v>
      </c>
      <c r="AA72" s="90">
        <f>IF(SUM(Prévisionnel!$C$46:$C$57)=0,'Compte de résultat'!$G22/12,'Compte de résultat'!$G22*VLOOKUP('Compte de résultat'!AA$61,Prévisionnel!$B$46:$C$57,2,0))</f>
        <v>0</v>
      </c>
      <c r="AB72" s="90">
        <f>IF(SUM(Prévisionnel!$C$46:$C$57)=0,'Compte de résultat'!$G22/12,'Compte de résultat'!$G22*VLOOKUP('Compte de résultat'!AB$61,Prévisionnel!$B$46:$C$57,2,0))</f>
        <v>0</v>
      </c>
      <c r="AC72" s="90">
        <f>IF(SUM(Prévisionnel!$C$46:$C$57)=0,'Compte de résultat'!$G22/12,'Compte de résultat'!$G22*VLOOKUP('Compte de résultat'!AC$61,Prévisionnel!$B$46:$C$57,2,0))</f>
        <v>0</v>
      </c>
      <c r="AD72" s="90">
        <f>IF(SUM(Prévisionnel!$C$46:$C$57)=0,'Compte de résultat'!$H22/12,'Compte de résultat'!$H22*VLOOKUP('Compte de résultat'!AD$61,Prévisionnel!$B$46:$C$57,2,0))</f>
        <v>0</v>
      </c>
      <c r="AE72" s="90">
        <f>IF(SUM(Prévisionnel!$C$46:$C$57)=0,'Compte de résultat'!$H22/12,'Compte de résultat'!$H22*VLOOKUP('Compte de résultat'!AE$61,Prévisionnel!$B$46:$C$57,2,0))</f>
        <v>0</v>
      </c>
      <c r="AF72" s="90">
        <f>IF(SUM(Prévisionnel!$C$46:$C$57)=0,'Compte de résultat'!$H22/12,'Compte de résultat'!$H22*VLOOKUP('Compte de résultat'!AF$61,Prévisionnel!$B$46:$C$57,2,0))</f>
        <v>0</v>
      </c>
      <c r="AG72" s="90">
        <f>IF(SUM(Prévisionnel!$C$46:$C$57)=0,'Compte de résultat'!$H22/12,'Compte de résultat'!$H22*VLOOKUP('Compte de résultat'!AG$61,Prévisionnel!$B$46:$C$57,2,0))</f>
        <v>0</v>
      </c>
      <c r="AH72" s="90">
        <f>IF(SUM(Prévisionnel!$C$46:$C$57)=0,'Compte de résultat'!$H22/12,'Compte de résultat'!$H22*VLOOKUP('Compte de résultat'!AH$61,Prévisionnel!$B$46:$C$57,2,0))</f>
        <v>0</v>
      </c>
      <c r="AI72" s="90">
        <f>IF(SUM(Prévisionnel!$C$46:$C$57)=0,'Compte de résultat'!$H22/12,'Compte de résultat'!$H22*VLOOKUP('Compte de résultat'!AI$61,Prévisionnel!$B$46:$C$57,2,0))</f>
        <v>0</v>
      </c>
      <c r="AJ72" s="90">
        <f>IF(SUM(Prévisionnel!$C$46:$C$57)=0,'Compte de résultat'!$H22/12,'Compte de résultat'!$H22*VLOOKUP('Compte de résultat'!AJ$61,Prévisionnel!$B$46:$C$57,2,0))</f>
        <v>0</v>
      </c>
      <c r="AK72" s="90">
        <f>IF(SUM(Prévisionnel!$C$46:$C$57)=0,'Compte de résultat'!$H22/12,'Compte de résultat'!$H22*VLOOKUP('Compte de résultat'!AK$61,Prévisionnel!$B$46:$C$57,2,0))</f>
        <v>0</v>
      </c>
      <c r="AL72" s="90">
        <f>IF(SUM(Prévisionnel!$C$46:$C$57)=0,'Compte de résultat'!$H22/12,'Compte de résultat'!$H22*VLOOKUP('Compte de résultat'!AL$61,Prévisionnel!$B$46:$C$57,2,0))</f>
        <v>0</v>
      </c>
      <c r="AM72" s="90">
        <f>IF(SUM(Prévisionnel!$C$46:$C$57)=0,'Compte de résultat'!$H22/12,'Compte de résultat'!$H22*VLOOKUP('Compte de résultat'!AM$61,Prévisionnel!$B$46:$C$57,2,0))</f>
        <v>0</v>
      </c>
      <c r="AN72" s="90">
        <f>IF(SUM(Prévisionnel!$C$46:$C$57)=0,'Compte de résultat'!$H22/12,'Compte de résultat'!$H22*VLOOKUP('Compte de résultat'!AN$61,Prévisionnel!$B$46:$C$57,2,0))</f>
        <v>0</v>
      </c>
      <c r="AO72" s="91">
        <f>IF(SUM(Prévisionnel!$C$46:$C$57)=0,'Compte de résultat'!$H22/12,'Compte de résultat'!$H22*VLOOKUP('Compte de résultat'!AO$61,Prévisionnel!$B$46:$C$57,2,0))</f>
        <v>0</v>
      </c>
    </row>
    <row r="73" spans="2:41" x14ac:dyDescent="0.55000000000000004">
      <c r="B73" s="89" t="str">
        <f>Prévisionnel!B88</f>
        <v>Eau, électricité, gaz</v>
      </c>
      <c r="F73" s="90">
        <f>IF(SUM(Prévisionnel!$C$46:$C$57)=0,'Compte de résultat'!$F23/12,'Compte de résultat'!$F23*VLOOKUP('Compte de résultat'!F$61,Prévisionnel!$B$46:$C$57,2,0))</f>
        <v>0</v>
      </c>
      <c r="G73" s="90">
        <f>IF(SUM(Prévisionnel!$C$46:$C$57)=0,'Compte de résultat'!$F23/12,'Compte de résultat'!$F23*VLOOKUP('Compte de résultat'!G$61,Prévisionnel!$B$46:$C$57,2,0))</f>
        <v>0</v>
      </c>
      <c r="H73" s="90">
        <f>IF(SUM(Prévisionnel!$C$46:$C$57)=0,'Compte de résultat'!$F23/12,'Compte de résultat'!$F23*VLOOKUP('Compte de résultat'!H$61,Prévisionnel!$B$46:$C$57,2,0))</f>
        <v>0</v>
      </c>
      <c r="I73" s="90">
        <f>IF(SUM(Prévisionnel!$C$46:$C$57)=0,'Compte de résultat'!$F23/12,'Compte de résultat'!$F23*VLOOKUP('Compte de résultat'!I$61,Prévisionnel!$B$46:$C$57,2,0))</f>
        <v>0</v>
      </c>
      <c r="J73" s="90">
        <f>IF(SUM(Prévisionnel!$C$46:$C$57)=0,'Compte de résultat'!$F23/12,'Compte de résultat'!$F23*VLOOKUP('Compte de résultat'!J$61,Prévisionnel!$B$46:$C$57,2,0))</f>
        <v>0</v>
      </c>
      <c r="K73" s="90">
        <f>IF(SUM(Prévisionnel!$C$46:$C$57)=0,'Compte de résultat'!$F23/12,'Compte de résultat'!$F23*VLOOKUP('Compte de résultat'!K$61,Prévisionnel!$B$46:$C$57,2,0))</f>
        <v>0</v>
      </c>
      <c r="L73" s="90">
        <f>IF(SUM(Prévisionnel!$C$46:$C$57)=0,'Compte de résultat'!$F23/12,'Compte de résultat'!$F23*VLOOKUP('Compte de résultat'!L$61,Prévisionnel!$B$46:$C$57,2,0))</f>
        <v>0</v>
      </c>
      <c r="M73" s="90">
        <f>IF(SUM(Prévisionnel!$C$46:$C$57)=0,'Compte de résultat'!$F23/12,'Compte de résultat'!$F23*VLOOKUP('Compte de résultat'!M$61,Prévisionnel!$B$46:$C$57,2,0))</f>
        <v>0</v>
      </c>
      <c r="N73" s="90">
        <f>IF(SUM(Prévisionnel!$C$46:$C$57)=0,'Compte de résultat'!$F23/12,'Compte de résultat'!$F23*VLOOKUP('Compte de résultat'!N$61,Prévisionnel!$B$46:$C$57,2,0))</f>
        <v>0</v>
      </c>
      <c r="O73" s="90">
        <f>IF(SUM(Prévisionnel!$C$46:$C$57)=0,'Compte de résultat'!$F23/12,'Compte de résultat'!$F23*VLOOKUP('Compte de résultat'!O$61,Prévisionnel!$B$46:$C$57,2,0))</f>
        <v>0</v>
      </c>
      <c r="P73" s="90">
        <f>IF(SUM(Prévisionnel!$C$46:$C$57)=0,'Compte de résultat'!$F23/12,'Compte de résultat'!$F23*VLOOKUP('Compte de résultat'!P$61,Prévisionnel!$B$46:$C$57,2,0))</f>
        <v>0</v>
      </c>
      <c r="Q73" s="90">
        <f>IF(SUM(Prévisionnel!$C$46:$C$57)=0,'Compte de résultat'!$F23/12,'Compte de résultat'!$F23*VLOOKUP('Compte de résultat'!Q$61,Prévisionnel!$B$46:$C$57,2,0))</f>
        <v>0</v>
      </c>
      <c r="R73" s="90">
        <f>IF(SUM(Prévisionnel!$C$46:$C$57)=0,'Compte de résultat'!$G23/12,'Compte de résultat'!$G23*VLOOKUP('Compte de résultat'!R$61,Prévisionnel!$B$46:$C$57,2,0))</f>
        <v>0</v>
      </c>
      <c r="S73" s="90">
        <f>IF(SUM(Prévisionnel!$C$46:$C$57)=0,'Compte de résultat'!$G23/12,'Compte de résultat'!$G23*VLOOKUP('Compte de résultat'!S$61,Prévisionnel!$B$46:$C$57,2,0))</f>
        <v>0</v>
      </c>
      <c r="T73" s="90">
        <f>IF(SUM(Prévisionnel!$C$46:$C$57)=0,'Compte de résultat'!$G23/12,'Compte de résultat'!$G23*VLOOKUP('Compte de résultat'!T$61,Prévisionnel!$B$46:$C$57,2,0))</f>
        <v>0</v>
      </c>
      <c r="U73" s="90">
        <f>IF(SUM(Prévisionnel!$C$46:$C$57)=0,'Compte de résultat'!$G23/12,'Compte de résultat'!$G23*VLOOKUP('Compte de résultat'!U$61,Prévisionnel!$B$46:$C$57,2,0))</f>
        <v>0</v>
      </c>
      <c r="V73" s="90">
        <f>IF(SUM(Prévisionnel!$C$46:$C$57)=0,'Compte de résultat'!$G23/12,'Compte de résultat'!$G23*VLOOKUP('Compte de résultat'!V$61,Prévisionnel!$B$46:$C$57,2,0))</f>
        <v>0</v>
      </c>
      <c r="W73" s="90">
        <f>IF(SUM(Prévisionnel!$C$46:$C$57)=0,'Compte de résultat'!$G23/12,'Compte de résultat'!$G23*VLOOKUP('Compte de résultat'!W$61,Prévisionnel!$B$46:$C$57,2,0))</f>
        <v>0</v>
      </c>
      <c r="X73" s="90">
        <f>IF(SUM(Prévisionnel!$C$46:$C$57)=0,'Compte de résultat'!$G23/12,'Compte de résultat'!$G23*VLOOKUP('Compte de résultat'!X$61,Prévisionnel!$B$46:$C$57,2,0))</f>
        <v>0</v>
      </c>
      <c r="Y73" s="90">
        <f>IF(SUM(Prévisionnel!$C$46:$C$57)=0,'Compte de résultat'!$G23/12,'Compte de résultat'!$G23*VLOOKUP('Compte de résultat'!Y$61,Prévisionnel!$B$46:$C$57,2,0))</f>
        <v>0</v>
      </c>
      <c r="Z73" s="90">
        <f>IF(SUM(Prévisionnel!$C$46:$C$57)=0,'Compte de résultat'!$G23/12,'Compte de résultat'!$G23*VLOOKUP('Compte de résultat'!Z$61,Prévisionnel!$B$46:$C$57,2,0))</f>
        <v>0</v>
      </c>
      <c r="AA73" s="90">
        <f>IF(SUM(Prévisionnel!$C$46:$C$57)=0,'Compte de résultat'!$G23/12,'Compte de résultat'!$G23*VLOOKUP('Compte de résultat'!AA$61,Prévisionnel!$B$46:$C$57,2,0))</f>
        <v>0</v>
      </c>
      <c r="AB73" s="90">
        <f>IF(SUM(Prévisionnel!$C$46:$C$57)=0,'Compte de résultat'!$G23/12,'Compte de résultat'!$G23*VLOOKUP('Compte de résultat'!AB$61,Prévisionnel!$B$46:$C$57,2,0))</f>
        <v>0</v>
      </c>
      <c r="AC73" s="90">
        <f>IF(SUM(Prévisionnel!$C$46:$C$57)=0,'Compte de résultat'!$G23/12,'Compte de résultat'!$G23*VLOOKUP('Compte de résultat'!AC$61,Prévisionnel!$B$46:$C$57,2,0))</f>
        <v>0</v>
      </c>
      <c r="AD73" s="90">
        <f>IF(SUM(Prévisionnel!$C$46:$C$57)=0,'Compte de résultat'!$H23/12,'Compte de résultat'!$H23*VLOOKUP('Compte de résultat'!AD$61,Prévisionnel!$B$46:$C$57,2,0))</f>
        <v>0</v>
      </c>
      <c r="AE73" s="90">
        <f>IF(SUM(Prévisionnel!$C$46:$C$57)=0,'Compte de résultat'!$H23/12,'Compte de résultat'!$H23*VLOOKUP('Compte de résultat'!AE$61,Prévisionnel!$B$46:$C$57,2,0))</f>
        <v>0</v>
      </c>
      <c r="AF73" s="90">
        <f>IF(SUM(Prévisionnel!$C$46:$C$57)=0,'Compte de résultat'!$H23/12,'Compte de résultat'!$H23*VLOOKUP('Compte de résultat'!AF$61,Prévisionnel!$B$46:$C$57,2,0))</f>
        <v>0</v>
      </c>
      <c r="AG73" s="90">
        <f>IF(SUM(Prévisionnel!$C$46:$C$57)=0,'Compte de résultat'!$H23/12,'Compte de résultat'!$H23*VLOOKUP('Compte de résultat'!AG$61,Prévisionnel!$B$46:$C$57,2,0))</f>
        <v>0</v>
      </c>
      <c r="AH73" s="90">
        <f>IF(SUM(Prévisionnel!$C$46:$C$57)=0,'Compte de résultat'!$H23/12,'Compte de résultat'!$H23*VLOOKUP('Compte de résultat'!AH$61,Prévisionnel!$B$46:$C$57,2,0))</f>
        <v>0</v>
      </c>
      <c r="AI73" s="90">
        <f>IF(SUM(Prévisionnel!$C$46:$C$57)=0,'Compte de résultat'!$H23/12,'Compte de résultat'!$H23*VLOOKUP('Compte de résultat'!AI$61,Prévisionnel!$B$46:$C$57,2,0))</f>
        <v>0</v>
      </c>
      <c r="AJ73" s="90">
        <f>IF(SUM(Prévisionnel!$C$46:$C$57)=0,'Compte de résultat'!$H23/12,'Compte de résultat'!$H23*VLOOKUP('Compte de résultat'!AJ$61,Prévisionnel!$B$46:$C$57,2,0))</f>
        <v>0</v>
      </c>
      <c r="AK73" s="90">
        <f>IF(SUM(Prévisionnel!$C$46:$C$57)=0,'Compte de résultat'!$H23/12,'Compte de résultat'!$H23*VLOOKUP('Compte de résultat'!AK$61,Prévisionnel!$B$46:$C$57,2,0))</f>
        <v>0</v>
      </c>
      <c r="AL73" s="90">
        <f>IF(SUM(Prévisionnel!$C$46:$C$57)=0,'Compte de résultat'!$H23/12,'Compte de résultat'!$H23*VLOOKUP('Compte de résultat'!AL$61,Prévisionnel!$B$46:$C$57,2,0))</f>
        <v>0</v>
      </c>
      <c r="AM73" s="90">
        <f>IF(SUM(Prévisionnel!$C$46:$C$57)=0,'Compte de résultat'!$H23/12,'Compte de résultat'!$H23*VLOOKUP('Compte de résultat'!AM$61,Prévisionnel!$B$46:$C$57,2,0))</f>
        <v>0</v>
      </c>
      <c r="AN73" s="90">
        <f>IF(SUM(Prévisionnel!$C$46:$C$57)=0,'Compte de résultat'!$H23/12,'Compte de résultat'!$H23*VLOOKUP('Compte de résultat'!AN$61,Prévisionnel!$B$46:$C$57,2,0))</f>
        <v>0</v>
      </c>
      <c r="AO73" s="91">
        <f>IF(SUM(Prévisionnel!$C$46:$C$57)=0,'Compte de résultat'!$H23/12,'Compte de résultat'!$H23*VLOOKUP('Compte de résultat'!AO$61,Prévisionnel!$B$46:$C$57,2,0))</f>
        <v>0</v>
      </c>
    </row>
    <row r="74" spans="2:41" x14ac:dyDescent="0.55000000000000004">
      <c r="B74" s="89" t="str">
        <f>Prévisionnel!B89</f>
        <v>Mutuelle</v>
      </c>
      <c r="F74" s="90">
        <f>IF(SUM(Prévisionnel!$C$46:$C$57)=0,'Compte de résultat'!$F24/12,'Compte de résultat'!$F24*VLOOKUP('Compte de résultat'!F$61,Prévisionnel!$B$46:$C$57,2,0))</f>
        <v>0</v>
      </c>
      <c r="G74" s="90">
        <f>IF(SUM(Prévisionnel!$C$46:$C$57)=0,'Compte de résultat'!$F24/12,'Compte de résultat'!$F24*VLOOKUP('Compte de résultat'!G$61,Prévisionnel!$B$46:$C$57,2,0))</f>
        <v>0</v>
      </c>
      <c r="H74" s="90">
        <f>IF(SUM(Prévisionnel!$C$46:$C$57)=0,'Compte de résultat'!$F24/12,'Compte de résultat'!$F24*VLOOKUP('Compte de résultat'!H$61,Prévisionnel!$B$46:$C$57,2,0))</f>
        <v>0</v>
      </c>
      <c r="I74" s="90">
        <f>IF(SUM(Prévisionnel!$C$46:$C$57)=0,'Compte de résultat'!$F24/12,'Compte de résultat'!$F24*VLOOKUP('Compte de résultat'!I$61,Prévisionnel!$B$46:$C$57,2,0))</f>
        <v>0</v>
      </c>
      <c r="J74" s="90">
        <f>IF(SUM(Prévisionnel!$C$46:$C$57)=0,'Compte de résultat'!$F24/12,'Compte de résultat'!$F24*VLOOKUP('Compte de résultat'!J$61,Prévisionnel!$B$46:$C$57,2,0))</f>
        <v>0</v>
      </c>
      <c r="K74" s="90">
        <f>IF(SUM(Prévisionnel!$C$46:$C$57)=0,'Compte de résultat'!$F24/12,'Compte de résultat'!$F24*VLOOKUP('Compte de résultat'!K$61,Prévisionnel!$B$46:$C$57,2,0))</f>
        <v>0</v>
      </c>
      <c r="L74" s="90">
        <f>IF(SUM(Prévisionnel!$C$46:$C$57)=0,'Compte de résultat'!$F24/12,'Compte de résultat'!$F24*VLOOKUP('Compte de résultat'!L$61,Prévisionnel!$B$46:$C$57,2,0))</f>
        <v>0</v>
      </c>
      <c r="M74" s="90">
        <f>IF(SUM(Prévisionnel!$C$46:$C$57)=0,'Compte de résultat'!$F24/12,'Compte de résultat'!$F24*VLOOKUP('Compte de résultat'!M$61,Prévisionnel!$B$46:$C$57,2,0))</f>
        <v>0</v>
      </c>
      <c r="N74" s="90">
        <f>IF(SUM(Prévisionnel!$C$46:$C$57)=0,'Compte de résultat'!$F24/12,'Compte de résultat'!$F24*VLOOKUP('Compte de résultat'!N$61,Prévisionnel!$B$46:$C$57,2,0))</f>
        <v>0</v>
      </c>
      <c r="O74" s="90">
        <f>IF(SUM(Prévisionnel!$C$46:$C$57)=0,'Compte de résultat'!$F24/12,'Compte de résultat'!$F24*VLOOKUP('Compte de résultat'!O$61,Prévisionnel!$B$46:$C$57,2,0))</f>
        <v>0</v>
      </c>
      <c r="P74" s="90">
        <f>IF(SUM(Prévisionnel!$C$46:$C$57)=0,'Compte de résultat'!$F24/12,'Compte de résultat'!$F24*VLOOKUP('Compte de résultat'!P$61,Prévisionnel!$B$46:$C$57,2,0))</f>
        <v>0</v>
      </c>
      <c r="Q74" s="90">
        <f>IF(SUM(Prévisionnel!$C$46:$C$57)=0,'Compte de résultat'!$F24/12,'Compte de résultat'!$F24*VLOOKUP('Compte de résultat'!Q$61,Prévisionnel!$B$46:$C$57,2,0))</f>
        <v>0</v>
      </c>
      <c r="R74" s="90">
        <f>IF(SUM(Prévisionnel!$C$46:$C$57)=0,'Compte de résultat'!$G24/12,'Compte de résultat'!$G24*VLOOKUP('Compte de résultat'!R$61,Prévisionnel!$B$46:$C$57,2,0))</f>
        <v>0</v>
      </c>
      <c r="S74" s="90">
        <f>IF(SUM(Prévisionnel!$C$46:$C$57)=0,'Compte de résultat'!$G24/12,'Compte de résultat'!$G24*VLOOKUP('Compte de résultat'!S$61,Prévisionnel!$B$46:$C$57,2,0))</f>
        <v>0</v>
      </c>
      <c r="T74" s="90">
        <f>IF(SUM(Prévisionnel!$C$46:$C$57)=0,'Compte de résultat'!$G24/12,'Compte de résultat'!$G24*VLOOKUP('Compte de résultat'!T$61,Prévisionnel!$B$46:$C$57,2,0))</f>
        <v>0</v>
      </c>
      <c r="U74" s="90">
        <f>IF(SUM(Prévisionnel!$C$46:$C$57)=0,'Compte de résultat'!$G24/12,'Compte de résultat'!$G24*VLOOKUP('Compte de résultat'!U$61,Prévisionnel!$B$46:$C$57,2,0))</f>
        <v>0</v>
      </c>
      <c r="V74" s="90">
        <f>IF(SUM(Prévisionnel!$C$46:$C$57)=0,'Compte de résultat'!$G24/12,'Compte de résultat'!$G24*VLOOKUP('Compte de résultat'!V$61,Prévisionnel!$B$46:$C$57,2,0))</f>
        <v>0</v>
      </c>
      <c r="W74" s="90">
        <f>IF(SUM(Prévisionnel!$C$46:$C$57)=0,'Compte de résultat'!$G24/12,'Compte de résultat'!$G24*VLOOKUP('Compte de résultat'!W$61,Prévisionnel!$B$46:$C$57,2,0))</f>
        <v>0</v>
      </c>
      <c r="X74" s="90">
        <f>IF(SUM(Prévisionnel!$C$46:$C$57)=0,'Compte de résultat'!$G24/12,'Compte de résultat'!$G24*VLOOKUP('Compte de résultat'!X$61,Prévisionnel!$B$46:$C$57,2,0))</f>
        <v>0</v>
      </c>
      <c r="Y74" s="90">
        <f>IF(SUM(Prévisionnel!$C$46:$C$57)=0,'Compte de résultat'!$G24/12,'Compte de résultat'!$G24*VLOOKUP('Compte de résultat'!Y$61,Prévisionnel!$B$46:$C$57,2,0))</f>
        <v>0</v>
      </c>
      <c r="Z74" s="90">
        <f>IF(SUM(Prévisionnel!$C$46:$C$57)=0,'Compte de résultat'!$G24/12,'Compte de résultat'!$G24*VLOOKUP('Compte de résultat'!Z$61,Prévisionnel!$B$46:$C$57,2,0))</f>
        <v>0</v>
      </c>
      <c r="AA74" s="90">
        <f>IF(SUM(Prévisionnel!$C$46:$C$57)=0,'Compte de résultat'!$G24/12,'Compte de résultat'!$G24*VLOOKUP('Compte de résultat'!AA$61,Prévisionnel!$B$46:$C$57,2,0))</f>
        <v>0</v>
      </c>
      <c r="AB74" s="90">
        <f>IF(SUM(Prévisionnel!$C$46:$C$57)=0,'Compte de résultat'!$G24/12,'Compte de résultat'!$G24*VLOOKUP('Compte de résultat'!AB$61,Prévisionnel!$B$46:$C$57,2,0))</f>
        <v>0</v>
      </c>
      <c r="AC74" s="90">
        <f>IF(SUM(Prévisionnel!$C$46:$C$57)=0,'Compte de résultat'!$G24/12,'Compte de résultat'!$G24*VLOOKUP('Compte de résultat'!AC$61,Prévisionnel!$B$46:$C$57,2,0))</f>
        <v>0</v>
      </c>
      <c r="AD74" s="90">
        <f>IF(SUM(Prévisionnel!$C$46:$C$57)=0,'Compte de résultat'!$H24/12,'Compte de résultat'!$H24*VLOOKUP('Compte de résultat'!AD$61,Prévisionnel!$B$46:$C$57,2,0))</f>
        <v>0</v>
      </c>
      <c r="AE74" s="90">
        <f>IF(SUM(Prévisionnel!$C$46:$C$57)=0,'Compte de résultat'!$H24/12,'Compte de résultat'!$H24*VLOOKUP('Compte de résultat'!AE$61,Prévisionnel!$B$46:$C$57,2,0))</f>
        <v>0</v>
      </c>
      <c r="AF74" s="90">
        <f>IF(SUM(Prévisionnel!$C$46:$C$57)=0,'Compte de résultat'!$H24/12,'Compte de résultat'!$H24*VLOOKUP('Compte de résultat'!AF$61,Prévisionnel!$B$46:$C$57,2,0))</f>
        <v>0</v>
      </c>
      <c r="AG74" s="90">
        <f>IF(SUM(Prévisionnel!$C$46:$C$57)=0,'Compte de résultat'!$H24/12,'Compte de résultat'!$H24*VLOOKUP('Compte de résultat'!AG$61,Prévisionnel!$B$46:$C$57,2,0))</f>
        <v>0</v>
      </c>
      <c r="AH74" s="90">
        <f>IF(SUM(Prévisionnel!$C$46:$C$57)=0,'Compte de résultat'!$H24/12,'Compte de résultat'!$H24*VLOOKUP('Compte de résultat'!AH$61,Prévisionnel!$B$46:$C$57,2,0))</f>
        <v>0</v>
      </c>
      <c r="AI74" s="90">
        <f>IF(SUM(Prévisionnel!$C$46:$C$57)=0,'Compte de résultat'!$H24/12,'Compte de résultat'!$H24*VLOOKUP('Compte de résultat'!AI$61,Prévisionnel!$B$46:$C$57,2,0))</f>
        <v>0</v>
      </c>
      <c r="AJ74" s="90">
        <f>IF(SUM(Prévisionnel!$C$46:$C$57)=0,'Compte de résultat'!$H24/12,'Compte de résultat'!$H24*VLOOKUP('Compte de résultat'!AJ$61,Prévisionnel!$B$46:$C$57,2,0))</f>
        <v>0</v>
      </c>
      <c r="AK74" s="90">
        <f>IF(SUM(Prévisionnel!$C$46:$C$57)=0,'Compte de résultat'!$H24/12,'Compte de résultat'!$H24*VLOOKUP('Compte de résultat'!AK$61,Prévisionnel!$B$46:$C$57,2,0))</f>
        <v>0</v>
      </c>
      <c r="AL74" s="90">
        <f>IF(SUM(Prévisionnel!$C$46:$C$57)=0,'Compte de résultat'!$H24/12,'Compte de résultat'!$H24*VLOOKUP('Compte de résultat'!AL$61,Prévisionnel!$B$46:$C$57,2,0))</f>
        <v>0</v>
      </c>
      <c r="AM74" s="90">
        <f>IF(SUM(Prévisionnel!$C$46:$C$57)=0,'Compte de résultat'!$H24/12,'Compte de résultat'!$H24*VLOOKUP('Compte de résultat'!AM$61,Prévisionnel!$B$46:$C$57,2,0))</f>
        <v>0</v>
      </c>
      <c r="AN74" s="90">
        <f>IF(SUM(Prévisionnel!$C$46:$C$57)=0,'Compte de résultat'!$H24/12,'Compte de résultat'!$H24*VLOOKUP('Compte de résultat'!AN$61,Prévisionnel!$B$46:$C$57,2,0))</f>
        <v>0</v>
      </c>
      <c r="AO74" s="91">
        <f>IF(SUM(Prévisionnel!$C$46:$C$57)=0,'Compte de résultat'!$H24/12,'Compte de résultat'!$H24*VLOOKUP('Compte de résultat'!AO$61,Prévisionnel!$B$46:$C$57,2,0))</f>
        <v>0</v>
      </c>
    </row>
    <row r="75" spans="2:41" x14ac:dyDescent="0.55000000000000004">
      <c r="B75" s="89" t="str">
        <f>Prévisionnel!B90</f>
        <v>Fournitures diverses</v>
      </c>
      <c r="F75" s="90">
        <f>IF(SUM(Prévisionnel!$C$46:$C$57)=0,'Compte de résultat'!$F25/12,'Compte de résultat'!$F25*VLOOKUP('Compte de résultat'!F$61,Prévisionnel!$B$46:$C$57,2,0))</f>
        <v>0</v>
      </c>
      <c r="G75" s="90">
        <f>IF(SUM(Prévisionnel!$C$46:$C$57)=0,'Compte de résultat'!$F25/12,'Compte de résultat'!$F25*VLOOKUP('Compte de résultat'!G$61,Prévisionnel!$B$46:$C$57,2,0))</f>
        <v>0</v>
      </c>
      <c r="H75" s="90">
        <f>IF(SUM(Prévisionnel!$C$46:$C$57)=0,'Compte de résultat'!$F25/12,'Compte de résultat'!$F25*VLOOKUP('Compte de résultat'!H$61,Prévisionnel!$B$46:$C$57,2,0))</f>
        <v>0</v>
      </c>
      <c r="I75" s="90">
        <f>IF(SUM(Prévisionnel!$C$46:$C$57)=0,'Compte de résultat'!$F25/12,'Compte de résultat'!$F25*VLOOKUP('Compte de résultat'!I$61,Prévisionnel!$B$46:$C$57,2,0))</f>
        <v>0</v>
      </c>
      <c r="J75" s="90">
        <f>IF(SUM(Prévisionnel!$C$46:$C$57)=0,'Compte de résultat'!$F25/12,'Compte de résultat'!$F25*VLOOKUP('Compte de résultat'!J$61,Prévisionnel!$B$46:$C$57,2,0))</f>
        <v>0</v>
      </c>
      <c r="K75" s="90">
        <f>IF(SUM(Prévisionnel!$C$46:$C$57)=0,'Compte de résultat'!$F25/12,'Compte de résultat'!$F25*VLOOKUP('Compte de résultat'!K$61,Prévisionnel!$B$46:$C$57,2,0))</f>
        <v>0</v>
      </c>
      <c r="L75" s="90">
        <f>IF(SUM(Prévisionnel!$C$46:$C$57)=0,'Compte de résultat'!$F25/12,'Compte de résultat'!$F25*VLOOKUP('Compte de résultat'!L$61,Prévisionnel!$B$46:$C$57,2,0))</f>
        <v>0</v>
      </c>
      <c r="M75" s="90">
        <f>IF(SUM(Prévisionnel!$C$46:$C$57)=0,'Compte de résultat'!$F25/12,'Compte de résultat'!$F25*VLOOKUP('Compte de résultat'!M$61,Prévisionnel!$B$46:$C$57,2,0))</f>
        <v>0</v>
      </c>
      <c r="N75" s="90">
        <f>IF(SUM(Prévisionnel!$C$46:$C$57)=0,'Compte de résultat'!$F25/12,'Compte de résultat'!$F25*VLOOKUP('Compte de résultat'!N$61,Prévisionnel!$B$46:$C$57,2,0))</f>
        <v>0</v>
      </c>
      <c r="O75" s="90">
        <f>IF(SUM(Prévisionnel!$C$46:$C$57)=0,'Compte de résultat'!$F25/12,'Compte de résultat'!$F25*VLOOKUP('Compte de résultat'!O$61,Prévisionnel!$B$46:$C$57,2,0))</f>
        <v>0</v>
      </c>
      <c r="P75" s="90">
        <f>IF(SUM(Prévisionnel!$C$46:$C$57)=0,'Compte de résultat'!$F25/12,'Compte de résultat'!$F25*VLOOKUP('Compte de résultat'!P$61,Prévisionnel!$B$46:$C$57,2,0))</f>
        <v>0</v>
      </c>
      <c r="Q75" s="90">
        <f>IF(SUM(Prévisionnel!$C$46:$C$57)=0,'Compte de résultat'!$F25/12,'Compte de résultat'!$F25*VLOOKUP('Compte de résultat'!Q$61,Prévisionnel!$B$46:$C$57,2,0))</f>
        <v>0</v>
      </c>
      <c r="R75" s="90">
        <f>IF(SUM(Prévisionnel!$C$46:$C$57)=0,'Compte de résultat'!$G25/12,'Compte de résultat'!$G25*VLOOKUP('Compte de résultat'!R$61,Prévisionnel!$B$46:$C$57,2,0))</f>
        <v>0</v>
      </c>
      <c r="S75" s="90">
        <f>IF(SUM(Prévisionnel!$C$46:$C$57)=0,'Compte de résultat'!$G25/12,'Compte de résultat'!$G25*VLOOKUP('Compte de résultat'!S$61,Prévisionnel!$B$46:$C$57,2,0))</f>
        <v>0</v>
      </c>
      <c r="T75" s="90">
        <f>IF(SUM(Prévisionnel!$C$46:$C$57)=0,'Compte de résultat'!$G25/12,'Compte de résultat'!$G25*VLOOKUP('Compte de résultat'!T$61,Prévisionnel!$B$46:$C$57,2,0))</f>
        <v>0</v>
      </c>
      <c r="U75" s="90">
        <f>IF(SUM(Prévisionnel!$C$46:$C$57)=0,'Compte de résultat'!$G25/12,'Compte de résultat'!$G25*VLOOKUP('Compte de résultat'!U$61,Prévisionnel!$B$46:$C$57,2,0))</f>
        <v>0</v>
      </c>
      <c r="V75" s="90">
        <f>IF(SUM(Prévisionnel!$C$46:$C$57)=0,'Compte de résultat'!$G25/12,'Compte de résultat'!$G25*VLOOKUP('Compte de résultat'!V$61,Prévisionnel!$B$46:$C$57,2,0))</f>
        <v>0</v>
      </c>
      <c r="W75" s="90">
        <f>IF(SUM(Prévisionnel!$C$46:$C$57)=0,'Compte de résultat'!$G25/12,'Compte de résultat'!$G25*VLOOKUP('Compte de résultat'!W$61,Prévisionnel!$B$46:$C$57,2,0))</f>
        <v>0</v>
      </c>
      <c r="X75" s="90">
        <f>IF(SUM(Prévisionnel!$C$46:$C$57)=0,'Compte de résultat'!$G25/12,'Compte de résultat'!$G25*VLOOKUP('Compte de résultat'!X$61,Prévisionnel!$B$46:$C$57,2,0))</f>
        <v>0</v>
      </c>
      <c r="Y75" s="90">
        <f>IF(SUM(Prévisionnel!$C$46:$C$57)=0,'Compte de résultat'!$G25/12,'Compte de résultat'!$G25*VLOOKUP('Compte de résultat'!Y$61,Prévisionnel!$B$46:$C$57,2,0))</f>
        <v>0</v>
      </c>
      <c r="Z75" s="90">
        <f>IF(SUM(Prévisionnel!$C$46:$C$57)=0,'Compte de résultat'!$G25/12,'Compte de résultat'!$G25*VLOOKUP('Compte de résultat'!Z$61,Prévisionnel!$B$46:$C$57,2,0))</f>
        <v>0</v>
      </c>
      <c r="AA75" s="90">
        <f>IF(SUM(Prévisionnel!$C$46:$C$57)=0,'Compte de résultat'!$G25/12,'Compte de résultat'!$G25*VLOOKUP('Compte de résultat'!AA$61,Prévisionnel!$B$46:$C$57,2,0))</f>
        <v>0</v>
      </c>
      <c r="AB75" s="90">
        <f>IF(SUM(Prévisionnel!$C$46:$C$57)=0,'Compte de résultat'!$G25/12,'Compte de résultat'!$G25*VLOOKUP('Compte de résultat'!AB$61,Prévisionnel!$B$46:$C$57,2,0))</f>
        <v>0</v>
      </c>
      <c r="AC75" s="90">
        <f>IF(SUM(Prévisionnel!$C$46:$C$57)=0,'Compte de résultat'!$G25/12,'Compte de résultat'!$G25*VLOOKUP('Compte de résultat'!AC$61,Prévisionnel!$B$46:$C$57,2,0))</f>
        <v>0</v>
      </c>
      <c r="AD75" s="90">
        <f>IF(SUM(Prévisionnel!$C$46:$C$57)=0,'Compte de résultat'!$H25/12,'Compte de résultat'!$H25*VLOOKUP('Compte de résultat'!AD$61,Prévisionnel!$B$46:$C$57,2,0))</f>
        <v>0</v>
      </c>
      <c r="AE75" s="90">
        <f>IF(SUM(Prévisionnel!$C$46:$C$57)=0,'Compte de résultat'!$H25/12,'Compte de résultat'!$H25*VLOOKUP('Compte de résultat'!AE$61,Prévisionnel!$B$46:$C$57,2,0))</f>
        <v>0</v>
      </c>
      <c r="AF75" s="90">
        <f>IF(SUM(Prévisionnel!$C$46:$C$57)=0,'Compte de résultat'!$H25/12,'Compte de résultat'!$H25*VLOOKUP('Compte de résultat'!AF$61,Prévisionnel!$B$46:$C$57,2,0))</f>
        <v>0</v>
      </c>
      <c r="AG75" s="90">
        <f>IF(SUM(Prévisionnel!$C$46:$C$57)=0,'Compte de résultat'!$H25/12,'Compte de résultat'!$H25*VLOOKUP('Compte de résultat'!AG$61,Prévisionnel!$B$46:$C$57,2,0))</f>
        <v>0</v>
      </c>
      <c r="AH75" s="90">
        <f>IF(SUM(Prévisionnel!$C$46:$C$57)=0,'Compte de résultat'!$H25/12,'Compte de résultat'!$H25*VLOOKUP('Compte de résultat'!AH$61,Prévisionnel!$B$46:$C$57,2,0))</f>
        <v>0</v>
      </c>
      <c r="AI75" s="90">
        <f>IF(SUM(Prévisionnel!$C$46:$C$57)=0,'Compte de résultat'!$H25/12,'Compte de résultat'!$H25*VLOOKUP('Compte de résultat'!AI$61,Prévisionnel!$B$46:$C$57,2,0))</f>
        <v>0</v>
      </c>
      <c r="AJ75" s="90">
        <f>IF(SUM(Prévisionnel!$C$46:$C$57)=0,'Compte de résultat'!$H25/12,'Compte de résultat'!$H25*VLOOKUP('Compte de résultat'!AJ$61,Prévisionnel!$B$46:$C$57,2,0))</f>
        <v>0</v>
      </c>
      <c r="AK75" s="90">
        <f>IF(SUM(Prévisionnel!$C$46:$C$57)=0,'Compte de résultat'!$H25/12,'Compte de résultat'!$H25*VLOOKUP('Compte de résultat'!AK$61,Prévisionnel!$B$46:$C$57,2,0))</f>
        <v>0</v>
      </c>
      <c r="AL75" s="90">
        <f>IF(SUM(Prévisionnel!$C$46:$C$57)=0,'Compte de résultat'!$H25/12,'Compte de résultat'!$H25*VLOOKUP('Compte de résultat'!AL$61,Prévisionnel!$B$46:$C$57,2,0))</f>
        <v>0</v>
      </c>
      <c r="AM75" s="90">
        <f>IF(SUM(Prévisionnel!$C$46:$C$57)=0,'Compte de résultat'!$H25/12,'Compte de résultat'!$H25*VLOOKUP('Compte de résultat'!AM$61,Prévisionnel!$B$46:$C$57,2,0))</f>
        <v>0</v>
      </c>
      <c r="AN75" s="90">
        <f>IF(SUM(Prévisionnel!$C$46:$C$57)=0,'Compte de résultat'!$H25/12,'Compte de résultat'!$H25*VLOOKUP('Compte de résultat'!AN$61,Prévisionnel!$B$46:$C$57,2,0))</f>
        <v>0</v>
      </c>
      <c r="AO75" s="91">
        <f>IF(SUM(Prévisionnel!$C$46:$C$57)=0,'Compte de résultat'!$H25/12,'Compte de résultat'!$H25*VLOOKUP('Compte de résultat'!AO$61,Prévisionnel!$B$46:$C$57,2,0))</f>
        <v>0</v>
      </c>
    </row>
    <row r="76" spans="2:41" x14ac:dyDescent="0.55000000000000004">
      <c r="B76" s="89" t="str">
        <f>Prévisionnel!B91</f>
        <v>Entretien matériel</v>
      </c>
      <c r="F76" s="90">
        <f>IF(SUM(Prévisionnel!$C$46:$C$57)=0,'Compte de résultat'!$F26/12,'Compte de résultat'!$F26*VLOOKUP('Compte de résultat'!F$61,Prévisionnel!$B$46:$C$57,2,0))</f>
        <v>0</v>
      </c>
      <c r="G76" s="90">
        <f>IF(SUM(Prévisionnel!$C$46:$C$57)=0,'Compte de résultat'!$F26/12,'Compte de résultat'!$F26*VLOOKUP('Compte de résultat'!G$61,Prévisionnel!$B$46:$C$57,2,0))</f>
        <v>0</v>
      </c>
      <c r="H76" s="90">
        <f>IF(SUM(Prévisionnel!$C$46:$C$57)=0,'Compte de résultat'!$F26/12,'Compte de résultat'!$F26*VLOOKUP('Compte de résultat'!H$61,Prévisionnel!$B$46:$C$57,2,0))</f>
        <v>0</v>
      </c>
      <c r="I76" s="90">
        <f>IF(SUM(Prévisionnel!$C$46:$C$57)=0,'Compte de résultat'!$F26/12,'Compte de résultat'!$F26*VLOOKUP('Compte de résultat'!I$61,Prévisionnel!$B$46:$C$57,2,0))</f>
        <v>0</v>
      </c>
      <c r="J76" s="90">
        <f>IF(SUM(Prévisionnel!$C$46:$C$57)=0,'Compte de résultat'!$F26/12,'Compte de résultat'!$F26*VLOOKUP('Compte de résultat'!J$61,Prévisionnel!$B$46:$C$57,2,0))</f>
        <v>0</v>
      </c>
      <c r="K76" s="90">
        <f>IF(SUM(Prévisionnel!$C$46:$C$57)=0,'Compte de résultat'!$F26/12,'Compte de résultat'!$F26*VLOOKUP('Compte de résultat'!K$61,Prévisionnel!$B$46:$C$57,2,0))</f>
        <v>0</v>
      </c>
      <c r="L76" s="90">
        <f>IF(SUM(Prévisionnel!$C$46:$C$57)=0,'Compte de résultat'!$F26/12,'Compte de résultat'!$F26*VLOOKUP('Compte de résultat'!L$61,Prévisionnel!$B$46:$C$57,2,0))</f>
        <v>0</v>
      </c>
      <c r="M76" s="90">
        <f>IF(SUM(Prévisionnel!$C$46:$C$57)=0,'Compte de résultat'!$F26/12,'Compte de résultat'!$F26*VLOOKUP('Compte de résultat'!M$61,Prévisionnel!$B$46:$C$57,2,0))</f>
        <v>0</v>
      </c>
      <c r="N76" s="90">
        <f>IF(SUM(Prévisionnel!$C$46:$C$57)=0,'Compte de résultat'!$F26/12,'Compte de résultat'!$F26*VLOOKUP('Compte de résultat'!N$61,Prévisionnel!$B$46:$C$57,2,0))</f>
        <v>0</v>
      </c>
      <c r="O76" s="90">
        <f>IF(SUM(Prévisionnel!$C$46:$C$57)=0,'Compte de résultat'!$F26/12,'Compte de résultat'!$F26*VLOOKUP('Compte de résultat'!O$61,Prévisionnel!$B$46:$C$57,2,0))</f>
        <v>0</v>
      </c>
      <c r="P76" s="90">
        <f>IF(SUM(Prévisionnel!$C$46:$C$57)=0,'Compte de résultat'!$F26/12,'Compte de résultat'!$F26*VLOOKUP('Compte de résultat'!P$61,Prévisionnel!$B$46:$C$57,2,0))</f>
        <v>0</v>
      </c>
      <c r="Q76" s="90">
        <f>IF(SUM(Prévisionnel!$C$46:$C$57)=0,'Compte de résultat'!$F26/12,'Compte de résultat'!$F26*VLOOKUP('Compte de résultat'!Q$61,Prévisionnel!$B$46:$C$57,2,0))</f>
        <v>0</v>
      </c>
      <c r="R76" s="90">
        <f>IF(SUM(Prévisionnel!$C$46:$C$57)=0,'Compte de résultat'!$G26/12,'Compte de résultat'!$G26*VLOOKUP('Compte de résultat'!R$61,Prévisionnel!$B$46:$C$57,2,0))</f>
        <v>0</v>
      </c>
      <c r="S76" s="90">
        <f>IF(SUM(Prévisionnel!$C$46:$C$57)=0,'Compte de résultat'!$G26/12,'Compte de résultat'!$G26*VLOOKUP('Compte de résultat'!S$61,Prévisionnel!$B$46:$C$57,2,0))</f>
        <v>0</v>
      </c>
      <c r="T76" s="90">
        <f>IF(SUM(Prévisionnel!$C$46:$C$57)=0,'Compte de résultat'!$G26/12,'Compte de résultat'!$G26*VLOOKUP('Compte de résultat'!T$61,Prévisionnel!$B$46:$C$57,2,0))</f>
        <v>0</v>
      </c>
      <c r="U76" s="90">
        <f>IF(SUM(Prévisionnel!$C$46:$C$57)=0,'Compte de résultat'!$G26/12,'Compte de résultat'!$G26*VLOOKUP('Compte de résultat'!U$61,Prévisionnel!$B$46:$C$57,2,0))</f>
        <v>0</v>
      </c>
      <c r="V76" s="90">
        <f>IF(SUM(Prévisionnel!$C$46:$C$57)=0,'Compte de résultat'!$G26/12,'Compte de résultat'!$G26*VLOOKUP('Compte de résultat'!V$61,Prévisionnel!$B$46:$C$57,2,0))</f>
        <v>0</v>
      </c>
      <c r="W76" s="90">
        <f>IF(SUM(Prévisionnel!$C$46:$C$57)=0,'Compte de résultat'!$G26/12,'Compte de résultat'!$G26*VLOOKUP('Compte de résultat'!W$61,Prévisionnel!$B$46:$C$57,2,0))</f>
        <v>0</v>
      </c>
      <c r="X76" s="90">
        <f>IF(SUM(Prévisionnel!$C$46:$C$57)=0,'Compte de résultat'!$G26/12,'Compte de résultat'!$G26*VLOOKUP('Compte de résultat'!X$61,Prévisionnel!$B$46:$C$57,2,0))</f>
        <v>0</v>
      </c>
      <c r="Y76" s="90">
        <f>IF(SUM(Prévisionnel!$C$46:$C$57)=0,'Compte de résultat'!$G26/12,'Compte de résultat'!$G26*VLOOKUP('Compte de résultat'!Y$61,Prévisionnel!$B$46:$C$57,2,0))</f>
        <v>0</v>
      </c>
      <c r="Z76" s="90">
        <f>IF(SUM(Prévisionnel!$C$46:$C$57)=0,'Compte de résultat'!$G26/12,'Compte de résultat'!$G26*VLOOKUP('Compte de résultat'!Z$61,Prévisionnel!$B$46:$C$57,2,0))</f>
        <v>0</v>
      </c>
      <c r="AA76" s="90">
        <f>IF(SUM(Prévisionnel!$C$46:$C$57)=0,'Compte de résultat'!$G26/12,'Compte de résultat'!$G26*VLOOKUP('Compte de résultat'!AA$61,Prévisionnel!$B$46:$C$57,2,0))</f>
        <v>0</v>
      </c>
      <c r="AB76" s="90">
        <f>IF(SUM(Prévisionnel!$C$46:$C$57)=0,'Compte de résultat'!$G26/12,'Compte de résultat'!$G26*VLOOKUP('Compte de résultat'!AB$61,Prévisionnel!$B$46:$C$57,2,0))</f>
        <v>0</v>
      </c>
      <c r="AC76" s="90">
        <f>IF(SUM(Prévisionnel!$C$46:$C$57)=0,'Compte de résultat'!$G26/12,'Compte de résultat'!$G26*VLOOKUP('Compte de résultat'!AC$61,Prévisionnel!$B$46:$C$57,2,0))</f>
        <v>0</v>
      </c>
      <c r="AD76" s="90">
        <f>IF(SUM(Prévisionnel!$C$46:$C$57)=0,'Compte de résultat'!$H26/12,'Compte de résultat'!$H26*VLOOKUP('Compte de résultat'!AD$61,Prévisionnel!$B$46:$C$57,2,0))</f>
        <v>0</v>
      </c>
      <c r="AE76" s="90">
        <f>IF(SUM(Prévisionnel!$C$46:$C$57)=0,'Compte de résultat'!$H26/12,'Compte de résultat'!$H26*VLOOKUP('Compte de résultat'!AE$61,Prévisionnel!$B$46:$C$57,2,0))</f>
        <v>0</v>
      </c>
      <c r="AF76" s="90">
        <f>IF(SUM(Prévisionnel!$C$46:$C$57)=0,'Compte de résultat'!$H26/12,'Compte de résultat'!$H26*VLOOKUP('Compte de résultat'!AF$61,Prévisionnel!$B$46:$C$57,2,0))</f>
        <v>0</v>
      </c>
      <c r="AG76" s="90">
        <f>IF(SUM(Prévisionnel!$C$46:$C$57)=0,'Compte de résultat'!$H26/12,'Compte de résultat'!$H26*VLOOKUP('Compte de résultat'!AG$61,Prévisionnel!$B$46:$C$57,2,0))</f>
        <v>0</v>
      </c>
      <c r="AH76" s="90">
        <f>IF(SUM(Prévisionnel!$C$46:$C$57)=0,'Compte de résultat'!$H26/12,'Compte de résultat'!$H26*VLOOKUP('Compte de résultat'!AH$61,Prévisionnel!$B$46:$C$57,2,0))</f>
        <v>0</v>
      </c>
      <c r="AI76" s="90">
        <f>IF(SUM(Prévisionnel!$C$46:$C$57)=0,'Compte de résultat'!$H26/12,'Compte de résultat'!$H26*VLOOKUP('Compte de résultat'!AI$61,Prévisionnel!$B$46:$C$57,2,0))</f>
        <v>0</v>
      </c>
      <c r="AJ76" s="90">
        <f>IF(SUM(Prévisionnel!$C$46:$C$57)=0,'Compte de résultat'!$H26/12,'Compte de résultat'!$H26*VLOOKUP('Compte de résultat'!AJ$61,Prévisionnel!$B$46:$C$57,2,0))</f>
        <v>0</v>
      </c>
      <c r="AK76" s="90">
        <f>IF(SUM(Prévisionnel!$C$46:$C$57)=0,'Compte de résultat'!$H26/12,'Compte de résultat'!$H26*VLOOKUP('Compte de résultat'!AK$61,Prévisionnel!$B$46:$C$57,2,0))</f>
        <v>0</v>
      </c>
      <c r="AL76" s="90">
        <f>IF(SUM(Prévisionnel!$C$46:$C$57)=0,'Compte de résultat'!$H26/12,'Compte de résultat'!$H26*VLOOKUP('Compte de résultat'!AL$61,Prévisionnel!$B$46:$C$57,2,0))</f>
        <v>0</v>
      </c>
      <c r="AM76" s="90">
        <f>IF(SUM(Prévisionnel!$C$46:$C$57)=0,'Compte de résultat'!$H26/12,'Compte de résultat'!$H26*VLOOKUP('Compte de résultat'!AM$61,Prévisionnel!$B$46:$C$57,2,0))</f>
        <v>0</v>
      </c>
      <c r="AN76" s="90">
        <f>IF(SUM(Prévisionnel!$C$46:$C$57)=0,'Compte de résultat'!$H26/12,'Compte de résultat'!$H26*VLOOKUP('Compte de résultat'!AN$61,Prévisionnel!$B$46:$C$57,2,0))</f>
        <v>0</v>
      </c>
      <c r="AO76" s="91">
        <f>IF(SUM(Prévisionnel!$C$46:$C$57)=0,'Compte de résultat'!$H26/12,'Compte de résultat'!$H26*VLOOKUP('Compte de résultat'!AO$61,Prévisionnel!$B$46:$C$57,2,0))</f>
        <v>0</v>
      </c>
    </row>
    <row r="77" spans="2:41" x14ac:dyDescent="0.55000000000000004">
      <c r="B77" s="89" t="str">
        <f>Prévisionnel!B92</f>
        <v>Nettoyage des locaux</v>
      </c>
      <c r="F77" s="90">
        <f>IF(SUM(Prévisionnel!$C$46:$C$57)=0,'Compte de résultat'!$F27/12,'Compte de résultat'!$F27*VLOOKUP('Compte de résultat'!F$61,Prévisionnel!$B$46:$C$57,2,0))</f>
        <v>0</v>
      </c>
      <c r="G77" s="90">
        <f>IF(SUM(Prévisionnel!$C$46:$C$57)=0,'Compte de résultat'!$F27/12,'Compte de résultat'!$F27*VLOOKUP('Compte de résultat'!G$61,Prévisionnel!$B$46:$C$57,2,0))</f>
        <v>0</v>
      </c>
      <c r="H77" s="90">
        <f>IF(SUM(Prévisionnel!$C$46:$C$57)=0,'Compte de résultat'!$F27/12,'Compte de résultat'!$F27*VLOOKUP('Compte de résultat'!H$61,Prévisionnel!$B$46:$C$57,2,0))</f>
        <v>0</v>
      </c>
      <c r="I77" s="90">
        <f>IF(SUM(Prévisionnel!$C$46:$C$57)=0,'Compte de résultat'!$F27/12,'Compte de résultat'!$F27*VLOOKUP('Compte de résultat'!I$61,Prévisionnel!$B$46:$C$57,2,0))</f>
        <v>0</v>
      </c>
      <c r="J77" s="90">
        <f>IF(SUM(Prévisionnel!$C$46:$C$57)=0,'Compte de résultat'!$F27/12,'Compte de résultat'!$F27*VLOOKUP('Compte de résultat'!J$61,Prévisionnel!$B$46:$C$57,2,0))</f>
        <v>0</v>
      </c>
      <c r="K77" s="90">
        <f>IF(SUM(Prévisionnel!$C$46:$C$57)=0,'Compte de résultat'!$F27/12,'Compte de résultat'!$F27*VLOOKUP('Compte de résultat'!K$61,Prévisionnel!$B$46:$C$57,2,0))</f>
        <v>0</v>
      </c>
      <c r="L77" s="90">
        <f>IF(SUM(Prévisionnel!$C$46:$C$57)=0,'Compte de résultat'!$F27/12,'Compte de résultat'!$F27*VLOOKUP('Compte de résultat'!L$61,Prévisionnel!$B$46:$C$57,2,0))</f>
        <v>0</v>
      </c>
      <c r="M77" s="90">
        <f>IF(SUM(Prévisionnel!$C$46:$C$57)=0,'Compte de résultat'!$F27/12,'Compte de résultat'!$F27*VLOOKUP('Compte de résultat'!M$61,Prévisionnel!$B$46:$C$57,2,0))</f>
        <v>0</v>
      </c>
      <c r="N77" s="90">
        <f>IF(SUM(Prévisionnel!$C$46:$C$57)=0,'Compte de résultat'!$F27/12,'Compte de résultat'!$F27*VLOOKUP('Compte de résultat'!N$61,Prévisionnel!$B$46:$C$57,2,0))</f>
        <v>0</v>
      </c>
      <c r="O77" s="90">
        <f>IF(SUM(Prévisionnel!$C$46:$C$57)=0,'Compte de résultat'!$F27/12,'Compte de résultat'!$F27*VLOOKUP('Compte de résultat'!O$61,Prévisionnel!$B$46:$C$57,2,0))</f>
        <v>0</v>
      </c>
      <c r="P77" s="90">
        <f>IF(SUM(Prévisionnel!$C$46:$C$57)=0,'Compte de résultat'!$F27/12,'Compte de résultat'!$F27*VLOOKUP('Compte de résultat'!P$61,Prévisionnel!$B$46:$C$57,2,0))</f>
        <v>0</v>
      </c>
      <c r="Q77" s="90">
        <f>IF(SUM(Prévisionnel!$C$46:$C$57)=0,'Compte de résultat'!$F27/12,'Compte de résultat'!$F27*VLOOKUP('Compte de résultat'!Q$61,Prévisionnel!$B$46:$C$57,2,0))</f>
        <v>0</v>
      </c>
      <c r="R77" s="90">
        <f>IF(SUM(Prévisionnel!$C$46:$C$57)=0,'Compte de résultat'!$G27/12,'Compte de résultat'!$G27*VLOOKUP('Compte de résultat'!R$61,Prévisionnel!$B$46:$C$57,2,0))</f>
        <v>0</v>
      </c>
      <c r="S77" s="90">
        <f>IF(SUM(Prévisionnel!$C$46:$C$57)=0,'Compte de résultat'!$G27/12,'Compte de résultat'!$G27*VLOOKUP('Compte de résultat'!S$61,Prévisionnel!$B$46:$C$57,2,0))</f>
        <v>0</v>
      </c>
      <c r="T77" s="90">
        <f>IF(SUM(Prévisionnel!$C$46:$C$57)=0,'Compte de résultat'!$G27/12,'Compte de résultat'!$G27*VLOOKUP('Compte de résultat'!T$61,Prévisionnel!$B$46:$C$57,2,0))</f>
        <v>0</v>
      </c>
      <c r="U77" s="90">
        <f>IF(SUM(Prévisionnel!$C$46:$C$57)=0,'Compte de résultat'!$G27/12,'Compte de résultat'!$G27*VLOOKUP('Compte de résultat'!U$61,Prévisionnel!$B$46:$C$57,2,0))</f>
        <v>0</v>
      </c>
      <c r="V77" s="90">
        <f>IF(SUM(Prévisionnel!$C$46:$C$57)=0,'Compte de résultat'!$G27/12,'Compte de résultat'!$G27*VLOOKUP('Compte de résultat'!V$61,Prévisionnel!$B$46:$C$57,2,0))</f>
        <v>0</v>
      </c>
      <c r="W77" s="90">
        <f>IF(SUM(Prévisionnel!$C$46:$C$57)=0,'Compte de résultat'!$G27/12,'Compte de résultat'!$G27*VLOOKUP('Compte de résultat'!W$61,Prévisionnel!$B$46:$C$57,2,0))</f>
        <v>0</v>
      </c>
      <c r="X77" s="90">
        <f>IF(SUM(Prévisionnel!$C$46:$C$57)=0,'Compte de résultat'!$G27/12,'Compte de résultat'!$G27*VLOOKUP('Compte de résultat'!X$61,Prévisionnel!$B$46:$C$57,2,0))</f>
        <v>0</v>
      </c>
      <c r="Y77" s="90">
        <f>IF(SUM(Prévisionnel!$C$46:$C$57)=0,'Compte de résultat'!$G27/12,'Compte de résultat'!$G27*VLOOKUP('Compte de résultat'!Y$61,Prévisionnel!$B$46:$C$57,2,0))</f>
        <v>0</v>
      </c>
      <c r="Z77" s="90">
        <f>IF(SUM(Prévisionnel!$C$46:$C$57)=0,'Compte de résultat'!$G27/12,'Compte de résultat'!$G27*VLOOKUP('Compte de résultat'!Z$61,Prévisionnel!$B$46:$C$57,2,0))</f>
        <v>0</v>
      </c>
      <c r="AA77" s="90">
        <f>IF(SUM(Prévisionnel!$C$46:$C$57)=0,'Compte de résultat'!$G27/12,'Compte de résultat'!$G27*VLOOKUP('Compte de résultat'!AA$61,Prévisionnel!$B$46:$C$57,2,0))</f>
        <v>0</v>
      </c>
      <c r="AB77" s="90">
        <f>IF(SUM(Prévisionnel!$C$46:$C$57)=0,'Compte de résultat'!$G27/12,'Compte de résultat'!$G27*VLOOKUP('Compte de résultat'!AB$61,Prévisionnel!$B$46:$C$57,2,0))</f>
        <v>0</v>
      </c>
      <c r="AC77" s="90">
        <f>IF(SUM(Prévisionnel!$C$46:$C$57)=0,'Compte de résultat'!$G27/12,'Compte de résultat'!$G27*VLOOKUP('Compte de résultat'!AC$61,Prévisionnel!$B$46:$C$57,2,0))</f>
        <v>0</v>
      </c>
      <c r="AD77" s="90">
        <f>IF(SUM(Prévisionnel!$C$46:$C$57)=0,'Compte de résultat'!$H27/12,'Compte de résultat'!$H27*VLOOKUP('Compte de résultat'!AD$61,Prévisionnel!$B$46:$C$57,2,0))</f>
        <v>0</v>
      </c>
      <c r="AE77" s="90">
        <f>IF(SUM(Prévisionnel!$C$46:$C$57)=0,'Compte de résultat'!$H27/12,'Compte de résultat'!$H27*VLOOKUP('Compte de résultat'!AE$61,Prévisionnel!$B$46:$C$57,2,0))</f>
        <v>0</v>
      </c>
      <c r="AF77" s="90">
        <f>IF(SUM(Prévisionnel!$C$46:$C$57)=0,'Compte de résultat'!$H27/12,'Compte de résultat'!$H27*VLOOKUP('Compte de résultat'!AF$61,Prévisionnel!$B$46:$C$57,2,0))</f>
        <v>0</v>
      </c>
      <c r="AG77" s="90">
        <f>IF(SUM(Prévisionnel!$C$46:$C$57)=0,'Compte de résultat'!$H27/12,'Compte de résultat'!$H27*VLOOKUP('Compte de résultat'!AG$61,Prévisionnel!$B$46:$C$57,2,0))</f>
        <v>0</v>
      </c>
      <c r="AH77" s="90">
        <f>IF(SUM(Prévisionnel!$C$46:$C$57)=0,'Compte de résultat'!$H27/12,'Compte de résultat'!$H27*VLOOKUP('Compte de résultat'!AH$61,Prévisionnel!$B$46:$C$57,2,0))</f>
        <v>0</v>
      </c>
      <c r="AI77" s="90">
        <f>IF(SUM(Prévisionnel!$C$46:$C$57)=0,'Compte de résultat'!$H27/12,'Compte de résultat'!$H27*VLOOKUP('Compte de résultat'!AI$61,Prévisionnel!$B$46:$C$57,2,0))</f>
        <v>0</v>
      </c>
      <c r="AJ77" s="90">
        <f>IF(SUM(Prévisionnel!$C$46:$C$57)=0,'Compte de résultat'!$H27/12,'Compte de résultat'!$H27*VLOOKUP('Compte de résultat'!AJ$61,Prévisionnel!$B$46:$C$57,2,0))</f>
        <v>0</v>
      </c>
      <c r="AK77" s="90">
        <f>IF(SUM(Prévisionnel!$C$46:$C$57)=0,'Compte de résultat'!$H27/12,'Compte de résultat'!$H27*VLOOKUP('Compte de résultat'!AK$61,Prévisionnel!$B$46:$C$57,2,0))</f>
        <v>0</v>
      </c>
      <c r="AL77" s="90">
        <f>IF(SUM(Prévisionnel!$C$46:$C$57)=0,'Compte de résultat'!$H27/12,'Compte de résultat'!$H27*VLOOKUP('Compte de résultat'!AL$61,Prévisionnel!$B$46:$C$57,2,0))</f>
        <v>0</v>
      </c>
      <c r="AM77" s="90">
        <f>IF(SUM(Prévisionnel!$C$46:$C$57)=0,'Compte de résultat'!$H27/12,'Compte de résultat'!$H27*VLOOKUP('Compte de résultat'!AM$61,Prévisionnel!$B$46:$C$57,2,0))</f>
        <v>0</v>
      </c>
      <c r="AN77" s="90">
        <f>IF(SUM(Prévisionnel!$C$46:$C$57)=0,'Compte de résultat'!$H27/12,'Compte de résultat'!$H27*VLOOKUP('Compte de résultat'!AN$61,Prévisionnel!$B$46:$C$57,2,0))</f>
        <v>0</v>
      </c>
      <c r="AO77" s="91">
        <f>IF(SUM(Prévisionnel!$C$46:$C$57)=0,'Compte de résultat'!$H27/12,'Compte de résultat'!$H27*VLOOKUP('Compte de résultat'!AO$61,Prévisionnel!$B$46:$C$57,2,0))</f>
        <v>0</v>
      </c>
    </row>
    <row r="78" spans="2:41" x14ac:dyDescent="0.55000000000000004">
      <c r="B78" s="89" t="str">
        <f>Prévisionnel!B93</f>
        <v>Publicité et communication</v>
      </c>
      <c r="F78" s="90">
        <f>IF(SUM(Prévisionnel!$C$46:$C$57)=0,'Compte de résultat'!$F28/12,'Compte de résultat'!$F28*VLOOKUP('Compte de résultat'!F$61,Prévisionnel!$B$46:$C$57,2,0))</f>
        <v>0</v>
      </c>
      <c r="G78" s="90">
        <f>IF(SUM(Prévisionnel!$C$46:$C$57)=0,'Compte de résultat'!$F28/12,'Compte de résultat'!$F28*VLOOKUP('Compte de résultat'!G$61,Prévisionnel!$B$46:$C$57,2,0))</f>
        <v>0</v>
      </c>
      <c r="H78" s="90">
        <f>IF(SUM(Prévisionnel!$C$46:$C$57)=0,'Compte de résultat'!$F28/12,'Compte de résultat'!$F28*VLOOKUP('Compte de résultat'!H$61,Prévisionnel!$B$46:$C$57,2,0))</f>
        <v>0</v>
      </c>
      <c r="I78" s="90">
        <f>IF(SUM(Prévisionnel!$C$46:$C$57)=0,'Compte de résultat'!$F28/12,'Compte de résultat'!$F28*VLOOKUP('Compte de résultat'!I$61,Prévisionnel!$B$46:$C$57,2,0))</f>
        <v>0</v>
      </c>
      <c r="J78" s="90">
        <f>IF(SUM(Prévisionnel!$C$46:$C$57)=0,'Compte de résultat'!$F28/12,'Compte de résultat'!$F28*VLOOKUP('Compte de résultat'!J$61,Prévisionnel!$B$46:$C$57,2,0))</f>
        <v>0</v>
      </c>
      <c r="K78" s="90">
        <f>IF(SUM(Prévisionnel!$C$46:$C$57)=0,'Compte de résultat'!$F28/12,'Compte de résultat'!$F28*VLOOKUP('Compte de résultat'!K$61,Prévisionnel!$B$46:$C$57,2,0))</f>
        <v>0</v>
      </c>
      <c r="L78" s="90">
        <f>IF(SUM(Prévisionnel!$C$46:$C$57)=0,'Compte de résultat'!$F28/12,'Compte de résultat'!$F28*VLOOKUP('Compte de résultat'!L$61,Prévisionnel!$B$46:$C$57,2,0))</f>
        <v>0</v>
      </c>
      <c r="M78" s="90">
        <f>IF(SUM(Prévisionnel!$C$46:$C$57)=0,'Compte de résultat'!$F28/12,'Compte de résultat'!$F28*VLOOKUP('Compte de résultat'!M$61,Prévisionnel!$B$46:$C$57,2,0))</f>
        <v>0</v>
      </c>
      <c r="N78" s="90">
        <f>IF(SUM(Prévisionnel!$C$46:$C$57)=0,'Compte de résultat'!$F28/12,'Compte de résultat'!$F28*VLOOKUP('Compte de résultat'!N$61,Prévisionnel!$B$46:$C$57,2,0))</f>
        <v>0</v>
      </c>
      <c r="O78" s="90">
        <f>IF(SUM(Prévisionnel!$C$46:$C$57)=0,'Compte de résultat'!$F28/12,'Compte de résultat'!$F28*VLOOKUP('Compte de résultat'!O$61,Prévisionnel!$B$46:$C$57,2,0))</f>
        <v>0</v>
      </c>
      <c r="P78" s="90">
        <f>IF(SUM(Prévisionnel!$C$46:$C$57)=0,'Compte de résultat'!$F28/12,'Compte de résultat'!$F28*VLOOKUP('Compte de résultat'!P$61,Prévisionnel!$B$46:$C$57,2,0))</f>
        <v>0</v>
      </c>
      <c r="Q78" s="90">
        <f>IF(SUM(Prévisionnel!$C$46:$C$57)=0,'Compte de résultat'!$F28/12,'Compte de résultat'!$F28*VLOOKUP('Compte de résultat'!Q$61,Prévisionnel!$B$46:$C$57,2,0))</f>
        <v>0</v>
      </c>
      <c r="R78" s="90">
        <f>IF(SUM(Prévisionnel!$C$46:$C$57)=0,'Compte de résultat'!$G28/12,'Compte de résultat'!$G28*VLOOKUP('Compte de résultat'!R$61,Prévisionnel!$B$46:$C$57,2,0))</f>
        <v>0</v>
      </c>
      <c r="S78" s="90">
        <f>IF(SUM(Prévisionnel!$C$46:$C$57)=0,'Compte de résultat'!$G28/12,'Compte de résultat'!$G28*VLOOKUP('Compte de résultat'!S$61,Prévisionnel!$B$46:$C$57,2,0))</f>
        <v>0</v>
      </c>
      <c r="T78" s="90">
        <f>IF(SUM(Prévisionnel!$C$46:$C$57)=0,'Compte de résultat'!$G28/12,'Compte de résultat'!$G28*VLOOKUP('Compte de résultat'!T$61,Prévisionnel!$B$46:$C$57,2,0))</f>
        <v>0</v>
      </c>
      <c r="U78" s="90">
        <f>IF(SUM(Prévisionnel!$C$46:$C$57)=0,'Compte de résultat'!$G28/12,'Compte de résultat'!$G28*VLOOKUP('Compte de résultat'!U$61,Prévisionnel!$B$46:$C$57,2,0))</f>
        <v>0</v>
      </c>
      <c r="V78" s="90">
        <f>IF(SUM(Prévisionnel!$C$46:$C$57)=0,'Compte de résultat'!$G28/12,'Compte de résultat'!$G28*VLOOKUP('Compte de résultat'!V$61,Prévisionnel!$B$46:$C$57,2,0))</f>
        <v>0</v>
      </c>
      <c r="W78" s="90">
        <f>IF(SUM(Prévisionnel!$C$46:$C$57)=0,'Compte de résultat'!$G28/12,'Compte de résultat'!$G28*VLOOKUP('Compte de résultat'!W$61,Prévisionnel!$B$46:$C$57,2,0))</f>
        <v>0</v>
      </c>
      <c r="X78" s="90">
        <f>IF(SUM(Prévisionnel!$C$46:$C$57)=0,'Compte de résultat'!$G28/12,'Compte de résultat'!$G28*VLOOKUP('Compte de résultat'!X$61,Prévisionnel!$B$46:$C$57,2,0))</f>
        <v>0</v>
      </c>
      <c r="Y78" s="90">
        <f>IF(SUM(Prévisionnel!$C$46:$C$57)=0,'Compte de résultat'!$G28/12,'Compte de résultat'!$G28*VLOOKUP('Compte de résultat'!Y$61,Prévisionnel!$B$46:$C$57,2,0))</f>
        <v>0</v>
      </c>
      <c r="Z78" s="90">
        <f>IF(SUM(Prévisionnel!$C$46:$C$57)=0,'Compte de résultat'!$G28/12,'Compte de résultat'!$G28*VLOOKUP('Compte de résultat'!Z$61,Prévisionnel!$B$46:$C$57,2,0))</f>
        <v>0</v>
      </c>
      <c r="AA78" s="90">
        <f>IF(SUM(Prévisionnel!$C$46:$C$57)=0,'Compte de résultat'!$G28/12,'Compte de résultat'!$G28*VLOOKUP('Compte de résultat'!AA$61,Prévisionnel!$B$46:$C$57,2,0))</f>
        <v>0</v>
      </c>
      <c r="AB78" s="90">
        <f>IF(SUM(Prévisionnel!$C$46:$C$57)=0,'Compte de résultat'!$G28/12,'Compte de résultat'!$G28*VLOOKUP('Compte de résultat'!AB$61,Prévisionnel!$B$46:$C$57,2,0))</f>
        <v>0</v>
      </c>
      <c r="AC78" s="90">
        <f>IF(SUM(Prévisionnel!$C$46:$C$57)=0,'Compte de résultat'!$G28/12,'Compte de résultat'!$G28*VLOOKUP('Compte de résultat'!AC$61,Prévisionnel!$B$46:$C$57,2,0))</f>
        <v>0</v>
      </c>
      <c r="AD78" s="90">
        <f>IF(SUM(Prévisionnel!$C$46:$C$57)=0,'Compte de résultat'!$H28/12,'Compte de résultat'!$H28*VLOOKUP('Compte de résultat'!AD$61,Prévisionnel!$B$46:$C$57,2,0))</f>
        <v>0</v>
      </c>
      <c r="AE78" s="90">
        <f>IF(SUM(Prévisionnel!$C$46:$C$57)=0,'Compte de résultat'!$H28/12,'Compte de résultat'!$H28*VLOOKUP('Compte de résultat'!AE$61,Prévisionnel!$B$46:$C$57,2,0))</f>
        <v>0</v>
      </c>
      <c r="AF78" s="90">
        <f>IF(SUM(Prévisionnel!$C$46:$C$57)=0,'Compte de résultat'!$H28/12,'Compte de résultat'!$H28*VLOOKUP('Compte de résultat'!AF$61,Prévisionnel!$B$46:$C$57,2,0))</f>
        <v>0</v>
      </c>
      <c r="AG78" s="90">
        <f>IF(SUM(Prévisionnel!$C$46:$C$57)=0,'Compte de résultat'!$H28/12,'Compte de résultat'!$H28*VLOOKUP('Compte de résultat'!AG$61,Prévisionnel!$B$46:$C$57,2,0))</f>
        <v>0</v>
      </c>
      <c r="AH78" s="90">
        <f>IF(SUM(Prévisionnel!$C$46:$C$57)=0,'Compte de résultat'!$H28/12,'Compte de résultat'!$H28*VLOOKUP('Compte de résultat'!AH$61,Prévisionnel!$B$46:$C$57,2,0))</f>
        <v>0</v>
      </c>
      <c r="AI78" s="90">
        <f>IF(SUM(Prévisionnel!$C$46:$C$57)=0,'Compte de résultat'!$H28/12,'Compte de résultat'!$H28*VLOOKUP('Compte de résultat'!AI$61,Prévisionnel!$B$46:$C$57,2,0))</f>
        <v>0</v>
      </c>
      <c r="AJ78" s="90">
        <f>IF(SUM(Prévisionnel!$C$46:$C$57)=0,'Compte de résultat'!$H28/12,'Compte de résultat'!$H28*VLOOKUP('Compte de résultat'!AJ$61,Prévisionnel!$B$46:$C$57,2,0))</f>
        <v>0</v>
      </c>
      <c r="AK78" s="90">
        <f>IF(SUM(Prévisionnel!$C$46:$C$57)=0,'Compte de résultat'!$H28/12,'Compte de résultat'!$H28*VLOOKUP('Compte de résultat'!AK$61,Prévisionnel!$B$46:$C$57,2,0))</f>
        <v>0</v>
      </c>
      <c r="AL78" s="90">
        <f>IF(SUM(Prévisionnel!$C$46:$C$57)=0,'Compte de résultat'!$H28/12,'Compte de résultat'!$H28*VLOOKUP('Compte de résultat'!AL$61,Prévisionnel!$B$46:$C$57,2,0))</f>
        <v>0</v>
      </c>
      <c r="AM78" s="90">
        <f>IF(SUM(Prévisionnel!$C$46:$C$57)=0,'Compte de résultat'!$H28/12,'Compte de résultat'!$H28*VLOOKUP('Compte de résultat'!AM$61,Prévisionnel!$B$46:$C$57,2,0))</f>
        <v>0</v>
      </c>
      <c r="AN78" s="90">
        <f>IF(SUM(Prévisionnel!$C$46:$C$57)=0,'Compte de résultat'!$H28/12,'Compte de résultat'!$H28*VLOOKUP('Compte de résultat'!AN$61,Prévisionnel!$B$46:$C$57,2,0))</f>
        <v>0</v>
      </c>
      <c r="AO78" s="91">
        <f>IF(SUM(Prévisionnel!$C$46:$C$57)=0,'Compte de résultat'!$H28/12,'Compte de résultat'!$H28*VLOOKUP('Compte de résultat'!AO$61,Prévisionnel!$B$46:$C$57,2,0))</f>
        <v>0</v>
      </c>
    </row>
    <row r="79" spans="2:41" x14ac:dyDescent="0.55000000000000004">
      <c r="B79" s="89" t="str">
        <f>Prévisionnel!B94</f>
        <v>Loyer et charges locatives</v>
      </c>
      <c r="C79" s="11"/>
      <c r="D79" s="11"/>
      <c r="E79" s="11"/>
      <c r="F79" s="90">
        <f>IF(SUM(Prévisionnel!$C$46:$C$57)=0,'Compte de résultat'!$F29/12,'Compte de résultat'!$F29*VLOOKUP('Compte de résultat'!F$61,Prévisionnel!$B$46:$C$57,2,0))</f>
        <v>0</v>
      </c>
      <c r="G79" s="90">
        <f>IF(SUM(Prévisionnel!$C$46:$C$57)=0,'Compte de résultat'!$F29/12,'Compte de résultat'!$F29*VLOOKUP('Compte de résultat'!G$61,Prévisionnel!$B$46:$C$57,2,0))</f>
        <v>0</v>
      </c>
      <c r="H79" s="90">
        <f>IF(SUM(Prévisionnel!$C$46:$C$57)=0,'Compte de résultat'!$F29/12,'Compte de résultat'!$F29*VLOOKUP('Compte de résultat'!H$61,Prévisionnel!$B$46:$C$57,2,0))</f>
        <v>0</v>
      </c>
      <c r="I79" s="90">
        <f>IF(SUM(Prévisionnel!$C$46:$C$57)=0,'Compte de résultat'!$F29/12,'Compte de résultat'!$F29*VLOOKUP('Compte de résultat'!I$61,Prévisionnel!$B$46:$C$57,2,0))</f>
        <v>0</v>
      </c>
      <c r="J79" s="90">
        <f>IF(SUM(Prévisionnel!$C$46:$C$57)=0,'Compte de résultat'!$F29/12,'Compte de résultat'!$F29*VLOOKUP('Compte de résultat'!J$61,Prévisionnel!$B$46:$C$57,2,0))</f>
        <v>0</v>
      </c>
      <c r="K79" s="90">
        <f>IF(SUM(Prévisionnel!$C$46:$C$57)=0,'Compte de résultat'!$F29/12,'Compte de résultat'!$F29*VLOOKUP('Compte de résultat'!K$61,Prévisionnel!$B$46:$C$57,2,0))</f>
        <v>0</v>
      </c>
      <c r="L79" s="90">
        <f>IF(SUM(Prévisionnel!$C$46:$C$57)=0,'Compte de résultat'!$F29/12,'Compte de résultat'!$F29*VLOOKUP('Compte de résultat'!L$61,Prévisionnel!$B$46:$C$57,2,0))</f>
        <v>0</v>
      </c>
      <c r="M79" s="90">
        <f>IF(SUM(Prévisionnel!$C$46:$C$57)=0,'Compte de résultat'!$F29/12,'Compte de résultat'!$F29*VLOOKUP('Compte de résultat'!M$61,Prévisionnel!$B$46:$C$57,2,0))</f>
        <v>0</v>
      </c>
      <c r="N79" s="90">
        <f>IF(SUM(Prévisionnel!$C$46:$C$57)=0,'Compte de résultat'!$F29/12,'Compte de résultat'!$F29*VLOOKUP('Compte de résultat'!N$61,Prévisionnel!$B$46:$C$57,2,0))</f>
        <v>0</v>
      </c>
      <c r="O79" s="90">
        <f>IF(SUM(Prévisionnel!$C$46:$C$57)=0,'Compte de résultat'!$F29/12,'Compte de résultat'!$F29*VLOOKUP('Compte de résultat'!O$61,Prévisionnel!$B$46:$C$57,2,0))</f>
        <v>0</v>
      </c>
      <c r="P79" s="90">
        <f>IF(SUM(Prévisionnel!$C$46:$C$57)=0,'Compte de résultat'!$F29/12,'Compte de résultat'!$F29*VLOOKUP('Compte de résultat'!P$61,Prévisionnel!$B$46:$C$57,2,0))</f>
        <v>0</v>
      </c>
      <c r="Q79" s="90">
        <f>IF(SUM(Prévisionnel!$C$46:$C$57)=0,'Compte de résultat'!$F29/12,'Compte de résultat'!$F29*VLOOKUP('Compte de résultat'!Q$61,Prévisionnel!$B$46:$C$57,2,0))</f>
        <v>0</v>
      </c>
      <c r="R79" s="90">
        <f>IF(SUM(Prévisionnel!$C$46:$C$57)=0,'Compte de résultat'!$G29/12,'Compte de résultat'!$G29*VLOOKUP('Compte de résultat'!R$61,Prévisionnel!$B$46:$C$57,2,0))</f>
        <v>0</v>
      </c>
      <c r="S79" s="90">
        <f>IF(SUM(Prévisionnel!$C$46:$C$57)=0,'Compte de résultat'!$G29/12,'Compte de résultat'!$G29*VLOOKUP('Compte de résultat'!S$61,Prévisionnel!$B$46:$C$57,2,0))</f>
        <v>0</v>
      </c>
      <c r="T79" s="90">
        <f>IF(SUM(Prévisionnel!$C$46:$C$57)=0,'Compte de résultat'!$G29/12,'Compte de résultat'!$G29*VLOOKUP('Compte de résultat'!T$61,Prévisionnel!$B$46:$C$57,2,0))</f>
        <v>0</v>
      </c>
      <c r="U79" s="90">
        <f>IF(SUM(Prévisionnel!$C$46:$C$57)=0,'Compte de résultat'!$G29/12,'Compte de résultat'!$G29*VLOOKUP('Compte de résultat'!U$61,Prévisionnel!$B$46:$C$57,2,0))</f>
        <v>0</v>
      </c>
      <c r="V79" s="90">
        <f>IF(SUM(Prévisionnel!$C$46:$C$57)=0,'Compte de résultat'!$G29/12,'Compte de résultat'!$G29*VLOOKUP('Compte de résultat'!V$61,Prévisionnel!$B$46:$C$57,2,0))</f>
        <v>0</v>
      </c>
      <c r="W79" s="90">
        <f>IF(SUM(Prévisionnel!$C$46:$C$57)=0,'Compte de résultat'!$G29/12,'Compte de résultat'!$G29*VLOOKUP('Compte de résultat'!W$61,Prévisionnel!$B$46:$C$57,2,0))</f>
        <v>0</v>
      </c>
      <c r="X79" s="90">
        <f>IF(SUM(Prévisionnel!$C$46:$C$57)=0,'Compte de résultat'!$G29/12,'Compte de résultat'!$G29*VLOOKUP('Compte de résultat'!X$61,Prévisionnel!$B$46:$C$57,2,0))</f>
        <v>0</v>
      </c>
      <c r="Y79" s="90">
        <f>IF(SUM(Prévisionnel!$C$46:$C$57)=0,'Compte de résultat'!$G29/12,'Compte de résultat'!$G29*VLOOKUP('Compte de résultat'!Y$61,Prévisionnel!$B$46:$C$57,2,0))</f>
        <v>0</v>
      </c>
      <c r="Z79" s="90">
        <f>IF(SUM(Prévisionnel!$C$46:$C$57)=0,'Compte de résultat'!$G29/12,'Compte de résultat'!$G29*VLOOKUP('Compte de résultat'!Z$61,Prévisionnel!$B$46:$C$57,2,0))</f>
        <v>0</v>
      </c>
      <c r="AA79" s="90">
        <f>IF(SUM(Prévisionnel!$C$46:$C$57)=0,'Compte de résultat'!$G29/12,'Compte de résultat'!$G29*VLOOKUP('Compte de résultat'!AA$61,Prévisionnel!$B$46:$C$57,2,0))</f>
        <v>0</v>
      </c>
      <c r="AB79" s="90">
        <f>IF(SUM(Prévisionnel!$C$46:$C$57)=0,'Compte de résultat'!$G29/12,'Compte de résultat'!$G29*VLOOKUP('Compte de résultat'!AB$61,Prévisionnel!$B$46:$C$57,2,0))</f>
        <v>0</v>
      </c>
      <c r="AC79" s="90">
        <f>IF(SUM(Prévisionnel!$C$46:$C$57)=0,'Compte de résultat'!$G29/12,'Compte de résultat'!$G29*VLOOKUP('Compte de résultat'!AC$61,Prévisionnel!$B$46:$C$57,2,0))</f>
        <v>0</v>
      </c>
      <c r="AD79" s="90">
        <f>IF(SUM(Prévisionnel!$C$46:$C$57)=0,'Compte de résultat'!$H29/12,'Compte de résultat'!$H29*VLOOKUP('Compte de résultat'!AD$61,Prévisionnel!$B$46:$C$57,2,0))</f>
        <v>0</v>
      </c>
      <c r="AE79" s="90">
        <f>IF(SUM(Prévisionnel!$C$46:$C$57)=0,'Compte de résultat'!$H29/12,'Compte de résultat'!$H29*VLOOKUP('Compte de résultat'!AE$61,Prévisionnel!$B$46:$C$57,2,0))</f>
        <v>0</v>
      </c>
      <c r="AF79" s="90">
        <f>IF(SUM(Prévisionnel!$C$46:$C$57)=0,'Compte de résultat'!$H29/12,'Compte de résultat'!$H29*VLOOKUP('Compte de résultat'!AF$61,Prévisionnel!$B$46:$C$57,2,0))</f>
        <v>0</v>
      </c>
      <c r="AG79" s="90">
        <f>IF(SUM(Prévisionnel!$C$46:$C$57)=0,'Compte de résultat'!$H29/12,'Compte de résultat'!$H29*VLOOKUP('Compte de résultat'!AG$61,Prévisionnel!$B$46:$C$57,2,0))</f>
        <v>0</v>
      </c>
      <c r="AH79" s="90">
        <f>IF(SUM(Prévisionnel!$C$46:$C$57)=0,'Compte de résultat'!$H29/12,'Compte de résultat'!$H29*VLOOKUP('Compte de résultat'!AH$61,Prévisionnel!$B$46:$C$57,2,0))</f>
        <v>0</v>
      </c>
      <c r="AI79" s="90">
        <f>IF(SUM(Prévisionnel!$C$46:$C$57)=0,'Compte de résultat'!$H29/12,'Compte de résultat'!$H29*VLOOKUP('Compte de résultat'!AI$61,Prévisionnel!$B$46:$C$57,2,0))</f>
        <v>0</v>
      </c>
      <c r="AJ79" s="90">
        <f>IF(SUM(Prévisionnel!$C$46:$C$57)=0,'Compte de résultat'!$H29/12,'Compte de résultat'!$H29*VLOOKUP('Compte de résultat'!AJ$61,Prévisionnel!$B$46:$C$57,2,0))</f>
        <v>0</v>
      </c>
      <c r="AK79" s="90">
        <f>IF(SUM(Prévisionnel!$C$46:$C$57)=0,'Compte de résultat'!$H29/12,'Compte de résultat'!$H29*VLOOKUP('Compte de résultat'!AK$61,Prévisionnel!$B$46:$C$57,2,0))</f>
        <v>0</v>
      </c>
      <c r="AL79" s="90">
        <f>IF(SUM(Prévisionnel!$C$46:$C$57)=0,'Compte de résultat'!$H29/12,'Compte de résultat'!$H29*VLOOKUP('Compte de résultat'!AL$61,Prévisionnel!$B$46:$C$57,2,0))</f>
        <v>0</v>
      </c>
      <c r="AM79" s="90">
        <f>IF(SUM(Prévisionnel!$C$46:$C$57)=0,'Compte de résultat'!$H29/12,'Compte de résultat'!$H29*VLOOKUP('Compte de résultat'!AM$61,Prévisionnel!$B$46:$C$57,2,0))</f>
        <v>0</v>
      </c>
      <c r="AN79" s="90">
        <f>IF(SUM(Prévisionnel!$C$46:$C$57)=0,'Compte de résultat'!$H29/12,'Compte de résultat'!$H29*VLOOKUP('Compte de résultat'!AN$61,Prévisionnel!$B$46:$C$57,2,0))</f>
        <v>0</v>
      </c>
      <c r="AO79" s="91">
        <f>IF(SUM(Prévisionnel!$C$46:$C$57)=0,'Compte de résultat'!$H29/12,'Compte de résultat'!$H29*VLOOKUP('Compte de résultat'!AO$61,Prévisionnel!$B$46:$C$57,2,0))</f>
        <v>0</v>
      </c>
    </row>
    <row r="80" spans="2:41" x14ac:dyDescent="0.55000000000000004">
      <c r="B80" s="89" t="str">
        <f>Prévisionnel!B95</f>
        <v>Expert comptable, avocats</v>
      </c>
      <c r="C80" s="11"/>
      <c r="D80" s="11"/>
      <c r="E80" s="11"/>
      <c r="F80" s="90">
        <f>IF(SUM(Prévisionnel!$C$46:$C$57)=0,'Compte de résultat'!$F30/12,'Compte de résultat'!$F30*VLOOKUP('Compte de résultat'!F$61,Prévisionnel!$B$46:$C$57,2,0))</f>
        <v>0</v>
      </c>
      <c r="G80" s="90">
        <f>IF(SUM(Prévisionnel!$C$46:$C$57)=0,'Compte de résultat'!$F30/12,'Compte de résultat'!$F30*VLOOKUP('Compte de résultat'!G$61,Prévisionnel!$B$46:$C$57,2,0))</f>
        <v>0</v>
      </c>
      <c r="H80" s="90">
        <f>IF(SUM(Prévisionnel!$C$46:$C$57)=0,'Compte de résultat'!$F30/12,'Compte de résultat'!$F30*VLOOKUP('Compte de résultat'!H$61,Prévisionnel!$B$46:$C$57,2,0))</f>
        <v>0</v>
      </c>
      <c r="I80" s="90">
        <f>IF(SUM(Prévisionnel!$C$46:$C$57)=0,'Compte de résultat'!$F30/12,'Compte de résultat'!$F30*VLOOKUP('Compte de résultat'!I$61,Prévisionnel!$B$46:$C$57,2,0))</f>
        <v>0</v>
      </c>
      <c r="J80" s="90">
        <f>IF(SUM(Prévisionnel!$C$46:$C$57)=0,'Compte de résultat'!$F30/12,'Compte de résultat'!$F30*VLOOKUP('Compte de résultat'!J$61,Prévisionnel!$B$46:$C$57,2,0))</f>
        <v>0</v>
      </c>
      <c r="K80" s="90">
        <f>IF(SUM(Prévisionnel!$C$46:$C$57)=0,'Compte de résultat'!$F30/12,'Compte de résultat'!$F30*VLOOKUP('Compte de résultat'!K$61,Prévisionnel!$B$46:$C$57,2,0))</f>
        <v>0</v>
      </c>
      <c r="L80" s="90">
        <f>IF(SUM(Prévisionnel!$C$46:$C$57)=0,'Compte de résultat'!$F30/12,'Compte de résultat'!$F30*VLOOKUP('Compte de résultat'!L$61,Prévisionnel!$B$46:$C$57,2,0))</f>
        <v>0</v>
      </c>
      <c r="M80" s="90">
        <f>IF(SUM(Prévisionnel!$C$46:$C$57)=0,'Compte de résultat'!$F30/12,'Compte de résultat'!$F30*VLOOKUP('Compte de résultat'!M$61,Prévisionnel!$B$46:$C$57,2,0))</f>
        <v>0</v>
      </c>
      <c r="N80" s="90">
        <f>IF(SUM(Prévisionnel!$C$46:$C$57)=0,'Compte de résultat'!$F30/12,'Compte de résultat'!$F30*VLOOKUP('Compte de résultat'!N$61,Prévisionnel!$B$46:$C$57,2,0))</f>
        <v>0</v>
      </c>
      <c r="O80" s="90">
        <f>IF(SUM(Prévisionnel!$C$46:$C$57)=0,'Compte de résultat'!$F30/12,'Compte de résultat'!$F30*VLOOKUP('Compte de résultat'!O$61,Prévisionnel!$B$46:$C$57,2,0))</f>
        <v>0</v>
      </c>
      <c r="P80" s="90">
        <f>IF(SUM(Prévisionnel!$C$46:$C$57)=0,'Compte de résultat'!$F30/12,'Compte de résultat'!$F30*VLOOKUP('Compte de résultat'!P$61,Prévisionnel!$B$46:$C$57,2,0))</f>
        <v>0</v>
      </c>
      <c r="Q80" s="90">
        <f>IF(SUM(Prévisionnel!$C$46:$C$57)=0,'Compte de résultat'!$F30/12,'Compte de résultat'!$F30*VLOOKUP('Compte de résultat'!Q$61,Prévisionnel!$B$46:$C$57,2,0))</f>
        <v>0</v>
      </c>
      <c r="R80" s="90">
        <f>IF(SUM(Prévisionnel!$C$46:$C$57)=0,'Compte de résultat'!$G30/12,'Compte de résultat'!$G30*VLOOKUP('Compte de résultat'!R$61,Prévisionnel!$B$46:$C$57,2,0))</f>
        <v>0</v>
      </c>
      <c r="S80" s="90">
        <f>IF(SUM(Prévisionnel!$C$46:$C$57)=0,'Compte de résultat'!$G30/12,'Compte de résultat'!$G30*VLOOKUP('Compte de résultat'!S$61,Prévisionnel!$B$46:$C$57,2,0))</f>
        <v>0</v>
      </c>
      <c r="T80" s="90">
        <f>IF(SUM(Prévisionnel!$C$46:$C$57)=0,'Compte de résultat'!$G30/12,'Compte de résultat'!$G30*VLOOKUP('Compte de résultat'!T$61,Prévisionnel!$B$46:$C$57,2,0))</f>
        <v>0</v>
      </c>
      <c r="U80" s="90">
        <f>IF(SUM(Prévisionnel!$C$46:$C$57)=0,'Compte de résultat'!$G30/12,'Compte de résultat'!$G30*VLOOKUP('Compte de résultat'!U$61,Prévisionnel!$B$46:$C$57,2,0))</f>
        <v>0</v>
      </c>
      <c r="V80" s="90">
        <f>IF(SUM(Prévisionnel!$C$46:$C$57)=0,'Compte de résultat'!$G30/12,'Compte de résultat'!$G30*VLOOKUP('Compte de résultat'!V$61,Prévisionnel!$B$46:$C$57,2,0))</f>
        <v>0</v>
      </c>
      <c r="W80" s="90">
        <f>IF(SUM(Prévisionnel!$C$46:$C$57)=0,'Compte de résultat'!$G30/12,'Compte de résultat'!$G30*VLOOKUP('Compte de résultat'!W$61,Prévisionnel!$B$46:$C$57,2,0))</f>
        <v>0</v>
      </c>
      <c r="X80" s="90">
        <f>IF(SUM(Prévisionnel!$C$46:$C$57)=0,'Compte de résultat'!$G30/12,'Compte de résultat'!$G30*VLOOKUP('Compte de résultat'!X$61,Prévisionnel!$B$46:$C$57,2,0))</f>
        <v>0</v>
      </c>
      <c r="Y80" s="90">
        <f>IF(SUM(Prévisionnel!$C$46:$C$57)=0,'Compte de résultat'!$G30/12,'Compte de résultat'!$G30*VLOOKUP('Compte de résultat'!Y$61,Prévisionnel!$B$46:$C$57,2,0))</f>
        <v>0</v>
      </c>
      <c r="Z80" s="90">
        <f>IF(SUM(Prévisionnel!$C$46:$C$57)=0,'Compte de résultat'!$G30/12,'Compte de résultat'!$G30*VLOOKUP('Compte de résultat'!Z$61,Prévisionnel!$B$46:$C$57,2,0))</f>
        <v>0</v>
      </c>
      <c r="AA80" s="90">
        <f>IF(SUM(Prévisionnel!$C$46:$C$57)=0,'Compte de résultat'!$G30/12,'Compte de résultat'!$G30*VLOOKUP('Compte de résultat'!AA$61,Prévisionnel!$B$46:$C$57,2,0))</f>
        <v>0</v>
      </c>
      <c r="AB80" s="90">
        <f>IF(SUM(Prévisionnel!$C$46:$C$57)=0,'Compte de résultat'!$G30/12,'Compte de résultat'!$G30*VLOOKUP('Compte de résultat'!AB$61,Prévisionnel!$B$46:$C$57,2,0))</f>
        <v>0</v>
      </c>
      <c r="AC80" s="90">
        <f>IF(SUM(Prévisionnel!$C$46:$C$57)=0,'Compte de résultat'!$G30/12,'Compte de résultat'!$G30*VLOOKUP('Compte de résultat'!AC$61,Prévisionnel!$B$46:$C$57,2,0))</f>
        <v>0</v>
      </c>
      <c r="AD80" s="90">
        <f>IF(SUM(Prévisionnel!$C$46:$C$57)=0,'Compte de résultat'!$H30/12,'Compte de résultat'!$H30*VLOOKUP('Compte de résultat'!AD$61,Prévisionnel!$B$46:$C$57,2,0))</f>
        <v>0</v>
      </c>
      <c r="AE80" s="90">
        <f>IF(SUM(Prévisionnel!$C$46:$C$57)=0,'Compte de résultat'!$H30/12,'Compte de résultat'!$H30*VLOOKUP('Compte de résultat'!AE$61,Prévisionnel!$B$46:$C$57,2,0))</f>
        <v>0</v>
      </c>
      <c r="AF80" s="90">
        <f>IF(SUM(Prévisionnel!$C$46:$C$57)=0,'Compte de résultat'!$H30/12,'Compte de résultat'!$H30*VLOOKUP('Compte de résultat'!AF$61,Prévisionnel!$B$46:$C$57,2,0))</f>
        <v>0</v>
      </c>
      <c r="AG80" s="90">
        <f>IF(SUM(Prévisionnel!$C$46:$C$57)=0,'Compte de résultat'!$H30/12,'Compte de résultat'!$H30*VLOOKUP('Compte de résultat'!AG$61,Prévisionnel!$B$46:$C$57,2,0))</f>
        <v>0</v>
      </c>
      <c r="AH80" s="90">
        <f>IF(SUM(Prévisionnel!$C$46:$C$57)=0,'Compte de résultat'!$H30/12,'Compte de résultat'!$H30*VLOOKUP('Compte de résultat'!AH$61,Prévisionnel!$B$46:$C$57,2,0))</f>
        <v>0</v>
      </c>
      <c r="AI80" s="90">
        <f>IF(SUM(Prévisionnel!$C$46:$C$57)=0,'Compte de résultat'!$H30/12,'Compte de résultat'!$H30*VLOOKUP('Compte de résultat'!AI$61,Prévisionnel!$B$46:$C$57,2,0))</f>
        <v>0</v>
      </c>
      <c r="AJ80" s="90">
        <f>IF(SUM(Prévisionnel!$C$46:$C$57)=0,'Compte de résultat'!$H30/12,'Compte de résultat'!$H30*VLOOKUP('Compte de résultat'!AJ$61,Prévisionnel!$B$46:$C$57,2,0))</f>
        <v>0</v>
      </c>
      <c r="AK80" s="90">
        <f>IF(SUM(Prévisionnel!$C$46:$C$57)=0,'Compte de résultat'!$H30/12,'Compte de résultat'!$H30*VLOOKUP('Compte de résultat'!AK$61,Prévisionnel!$B$46:$C$57,2,0))</f>
        <v>0</v>
      </c>
      <c r="AL80" s="90">
        <f>IF(SUM(Prévisionnel!$C$46:$C$57)=0,'Compte de résultat'!$H30/12,'Compte de résultat'!$H30*VLOOKUP('Compte de résultat'!AL$61,Prévisionnel!$B$46:$C$57,2,0))</f>
        <v>0</v>
      </c>
      <c r="AM80" s="90">
        <f>IF(SUM(Prévisionnel!$C$46:$C$57)=0,'Compte de résultat'!$H30/12,'Compte de résultat'!$H30*VLOOKUP('Compte de résultat'!AM$61,Prévisionnel!$B$46:$C$57,2,0))</f>
        <v>0</v>
      </c>
      <c r="AN80" s="90">
        <f>IF(SUM(Prévisionnel!$C$46:$C$57)=0,'Compte de résultat'!$H30/12,'Compte de résultat'!$H30*VLOOKUP('Compte de résultat'!AN$61,Prévisionnel!$B$46:$C$57,2,0))</f>
        <v>0</v>
      </c>
      <c r="AO80" s="91">
        <f>IF(SUM(Prévisionnel!$C$46:$C$57)=0,'Compte de résultat'!$H30/12,'Compte de résultat'!$H30*VLOOKUP('Compte de résultat'!AO$61,Prévisionnel!$B$46:$C$57,2,0))</f>
        <v>0</v>
      </c>
    </row>
    <row r="81" spans="2:41" x14ac:dyDescent="0.55000000000000004">
      <c r="B81" s="89" t="str">
        <f>Prévisionnel!B96</f>
        <v>Frais bancaires</v>
      </c>
      <c r="C81" s="11"/>
      <c r="D81" s="11"/>
      <c r="E81" s="11"/>
      <c r="F81" s="90">
        <f>IF(SUM(Prévisionnel!$C$46:$C$57)=0,'Compte de résultat'!$F31/12,'Compte de résultat'!$F31*VLOOKUP('Compte de résultat'!F$61,Prévisionnel!$B$46:$C$57,2,0))</f>
        <v>0</v>
      </c>
      <c r="G81" s="90">
        <f>IF(SUM(Prévisionnel!$C$46:$C$57)=0,'Compte de résultat'!$F31/12,'Compte de résultat'!$F31*VLOOKUP('Compte de résultat'!G$61,Prévisionnel!$B$46:$C$57,2,0))</f>
        <v>0</v>
      </c>
      <c r="H81" s="90">
        <f>IF(SUM(Prévisionnel!$C$46:$C$57)=0,'Compte de résultat'!$F31/12,'Compte de résultat'!$F31*VLOOKUP('Compte de résultat'!H$61,Prévisionnel!$B$46:$C$57,2,0))</f>
        <v>0</v>
      </c>
      <c r="I81" s="90">
        <f>IF(SUM(Prévisionnel!$C$46:$C$57)=0,'Compte de résultat'!$F31/12,'Compte de résultat'!$F31*VLOOKUP('Compte de résultat'!I$61,Prévisionnel!$B$46:$C$57,2,0))</f>
        <v>0</v>
      </c>
      <c r="J81" s="90">
        <f>IF(SUM(Prévisionnel!$C$46:$C$57)=0,'Compte de résultat'!$F31/12,'Compte de résultat'!$F31*VLOOKUP('Compte de résultat'!J$61,Prévisionnel!$B$46:$C$57,2,0))</f>
        <v>0</v>
      </c>
      <c r="K81" s="90">
        <f>IF(SUM(Prévisionnel!$C$46:$C$57)=0,'Compte de résultat'!$F31/12,'Compte de résultat'!$F31*VLOOKUP('Compte de résultat'!K$61,Prévisionnel!$B$46:$C$57,2,0))</f>
        <v>0</v>
      </c>
      <c r="L81" s="90">
        <f>IF(SUM(Prévisionnel!$C$46:$C$57)=0,'Compte de résultat'!$F31/12,'Compte de résultat'!$F31*VLOOKUP('Compte de résultat'!L$61,Prévisionnel!$B$46:$C$57,2,0))</f>
        <v>0</v>
      </c>
      <c r="M81" s="90">
        <f>IF(SUM(Prévisionnel!$C$46:$C$57)=0,'Compte de résultat'!$F31/12,'Compte de résultat'!$F31*VLOOKUP('Compte de résultat'!M$61,Prévisionnel!$B$46:$C$57,2,0))</f>
        <v>0</v>
      </c>
      <c r="N81" s="90">
        <f>IF(SUM(Prévisionnel!$C$46:$C$57)=0,'Compte de résultat'!$F31/12,'Compte de résultat'!$F31*VLOOKUP('Compte de résultat'!N$61,Prévisionnel!$B$46:$C$57,2,0))</f>
        <v>0</v>
      </c>
      <c r="O81" s="90">
        <f>IF(SUM(Prévisionnel!$C$46:$C$57)=0,'Compte de résultat'!$F31/12,'Compte de résultat'!$F31*VLOOKUP('Compte de résultat'!O$61,Prévisionnel!$B$46:$C$57,2,0))</f>
        <v>0</v>
      </c>
      <c r="P81" s="90">
        <f>IF(SUM(Prévisionnel!$C$46:$C$57)=0,'Compte de résultat'!$F31/12,'Compte de résultat'!$F31*VLOOKUP('Compte de résultat'!P$61,Prévisionnel!$B$46:$C$57,2,0))</f>
        <v>0</v>
      </c>
      <c r="Q81" s="90">
        <f>IF(SUM(Prévisionnel!$C$46:$C$57)=0,'Compte de résultat'!$F31/12,'Compte de résultat'!$F31*VLOOKUP('Compte de résultat'!Q$61,Prévisionnel!$B$46:$C$57,2,0))</f>
        <v>0</v>
      </c>
      <c r="R81" s="90">
        <f>IF(SUM(Prévisionnel!$C$46:$C$57)=0,'Compte de résultat'!$G31/12,'Compte de résultat'!$G31*VLOOKUP('Compte de résultat'!R$61,Prévisionnel!$B$46:$C$57,2,0))</f>
        <v>0</v>
      </c>
      <c r="S81" s="90">
        <f>IF(SUM(Prévisionnel!$C$46:$C$57)=0,'Compte de résultat'!$G31/12,'Compte de résultat'!$G31*VLOOKUP('Compte de résultat'!S$61,Prévisionnel!$B$46:$C$57,2,0))</f>
        <v>0</v>
      </c>
      <c r="T81" s="90">
        <f>IF(SUM(Prévisionnel!$C$46:$C$57)=0,'Compte de résultat'!$G31/12,'Compte de résultat'!$G31*VLOOKUP('Compte de résultat'!T$61,Prévisionnel!$B$46:$C$57,2,0))</f>
        <v>0</v>
      </c>
      <c r="U81" s="90">
        <f>IF(SUM(Prévisionnel!$C$46:$C$57)=0,'Compte de résultat'!$G31/12,'Compte de résultat'!$G31*VLOOKUP('Compte de résultat'!U$61,Prévisionnel!$B$46:$C$57,2,0))</f>
        <v>0</v>
      </c>
      <c r="V81" s="90">
        <f>IF(SUM(Prévisionnel!$C$46:$C$57)=0,'Compte de résultat'!$G31/12,'Compte de résultat'!$G31*VLOOKUP('Compte de résultat'!V$61,Prévisionnel!$B$46:$C$57,2,0))</f>
        <v>0</v>
      </c>
      <c r="W81" s="90">
        <f>IF(SUM(Prévisionnel!$C$46:$C$57)=0,'Compte de résultat'!$G31/12,'Compte de résultat'!$G31*VLOOKUP('Compte de résultat'!W$61,Prévisionnel!$B$46:$C$57,2,0))</f>
        <v>0</v>
      </c>
      <c r="X81" s="90">
        <f>IF(SUM(Prévisionnel!$C$46:$C$57)=0,'Compte de résultat'!$G31/12,'Compte de résultat'!$G31*VLOOKUP('Compte de résultat'!X$61,Prévisionnel!$B$46:$C$57,2,0))</f>
        <v>0</v>
      </c>
      <c r="Y81" s="90">
        <f>IF(SUM(Prévisionnel!$C$46:$C$57)=0,'Compte de résultat'!$G31/12,'Compte de résultat'!$G31*VLOOKUP('Compte de résultat'!Y$61,Prévisionnel!$B$46:$C$57,2,0))</f>
        <v>0</v>
      </c>
      <c r="Z81" s="90">
        <f>IF(SUM(Prévisionnel!$C$46:$C$57)=0,'Compte de résultat'!$G31/12,'Compte de résultat'!$G31*VLOOKUP('Compte de résultat'!Z$61,Prévisionnel!$B$46:$C$57,2,0))</f>
        <v>0</v>
      </c>
      <c r="AA81" s="90">
        <f>IF(SUM(Prévisionnel!$C$46:$C$57)=0,'Compte de résultat'!$G31/12,'Compte de résultat'!$G31*VLOOKUP('Compte de résultat'!AA$61,Prévisionnel!$B$46:$C$57,2,0))</f>
        <v>0</v>
      </c>
      <c r="AB81" s="90">
        <f>IF(SUM(Prévisionnel!$C$46:$C$57)=0,'Compte de résultat'!$G31/12,'Compte de résultat'!$G31*VLOOKUP('Compte de résultat'!AB$61,Prévisionnel!$B$46:$C$57,2,0))</f>
        <v>0</v>
      </c>
      <c r="AC81" s="90">
        <f>IF(SUM(Prévisionnel!$C$46:$C$57)=0,'Compte de résultat'!$G31/12,'Compte de résultat'!$G31*VLOOKUP('Compte de résultat'!AC$61,Prévisionnel!$B$46:$C$57,2,0))</f>
        <v>0</v>
      </c>
      <c r="AD81" s="90">
        <f>IF(SUM(Prévisionnel!$C$46:$C$57)=0,'Compte de résultat'!$H31/12,'Compte de résultat'!$H31*VLOOKUP('Compte de résultat'!AD$61,Prévisionnel!$B$46:$C$57,2,0))</f>
        <v>0</v>
      </c>
      <c r="AE81" s="90">
        <f>IF(SUM(Prévisionnel!$C$46:$C$57)=0,'Compte de résultat'!$H31/12,'Compte de résultat'!$H31*VLOOKUP('Compte de résultat'!AE$61,Prévisionnel!$B$46:$C$57,2,0))</f>
        <v>0</v>
      </c>
      <c r="AF81" s="90">
        <f>IF(SUM(Prévisionnel!$C$46:$C$57)=0,'Compte de résultat'!$H31/12,'Compte de résultat'!$H31*VLOOKUP('Compte de résultat'!AF$61,Prévisionnel!$B$46:$C$57,2,0))</f>
        <v>0</v>
      </c>
      <c r="AG81" s="90">
        <f>IF(SUM(Prévisionnel!$C$46:$C$57)=0,'Compte de résultat'!$H31/12,'Compte de résultat'!$H31*VLOOKUP('Compte de résultat'!AG$61,Prévisionnel!$B$46:$C$57,2,0))</f>
        <v>0</v>
      </c>
      <c r="AH81" s="90">
        <f>IF(SUM(Prévisionnel!$C$46:$C$57)=0,'Compte de résultat'!$H31/12,'Compte de résultat'!$H31*VLOOKUP('Compte de résultat'!AH$61,Prévisionnel!$B$46:$C$57,2,0))</f>
        <v>0</v>
      </c>
      <c r="AI81" s="90">
        <f>IF(SUM(Prévisionnel!$C$46:$C$57)=0,'Compte de résultat'!$H31/12,'Compte de résultat'!$H31*VLOOKUP('Compte de résultat'!AI$61,Prévisionnel!$B$46:$C$57,2,0))</f>
        <v>0</v>
      </c>
      <c r="AJ81" s="90">
        <f>IF(SUM(Prévisionnel!$C$46:$C$57)=0,'Compte de résultat'!$H31/12,'Compte de résultat'!$H31*VLOOKUP('Compte de résultat'!AJ$61,Prévisionnel!$B$46:$C$57,2,0))</f>
        <v>0</v>
      </c>
      <c r="AK81" s="90">
        <f>IF(SUM(Prévisionnel!$C$46:$C$57)=0,'Compte de résultat'!$H31/12,'Compte de résultat'!$H31*VLOOKUP('Compte de résultat'!AK$61,Prévisionnel!$B$46:$C$57,2,0))</f>
        <v>0</v>
      </c>
      <c r="AL81" s="90">
        <f>IF(SUM(Prévisionnel!$C$46:$C$57)=0,'Compte de résultat'!$H31/12,'Compte de résultat'!$H31*VLOOKUP('Compte de résultat'!AL$61,Prévisionnel!$B$46:$C$57,2,0))</f>
        <v>0</v>
      </c>
      <c r="AM81" s="90">
        <f>IF(SUM(Prévisionnel!$C$46:$C$57)=0,'Compte de résultat'!$H31/12,'Compte de résultat'!$H31*VLOOKUP('Compte de résultat'!AM$61,Prévisionnel!$B$46:$C$57,2,0))</f>
        <v>0</v>
      </c>
      <c r="AN81" s="90">
        <f>IF(SUM(Prévisionnel!$C$46:$C$57)=0,'Compte de résultat'!$H31/12,'Compte de résultat'!$H31*VLOOKUP('Compte de résultat'!AN$61,Prévisionnel!$B$46:$C$57,2,0))</f>
        <v>0</v>
      </c>
      <c r="AO81" s="91">
        <f>IF(SUM(Prévisionnel!$C$46:$C$57)=0,'Compte de résultat'!$H31/12,'Compte de résultat'!$H31*VLOOKUP('Compte de résultat'!AO$61,Prévisionnel!$B$46:$C$57,2,0))</f>
        <v>0</v>
      </c>
    </row>
    <row r="82" spans="2:41" x14ac:dyDescent="0.55000000000000004">
      <c r="B82" s="89" t="str">
        <f>Prévisionnel!B98</f>
        <v>Libellé autre charge 1</v>
      </c>
      <c r="C82" s="11"/>
      <c r="D82" s="11"/>
      <c r="E82" s="11"/>
      <c r="F82" s="90">
        <f>IF(SUM(Prévisionnel!$C$46:$C$57)=0,'Compte de résultat'!$F32/12,'Compte de résultat'!$F32*VLOOKUP('Compte de résultat'!F$61,Prévisionnel!$B$46:$C$57,2,0))</f>
        <v>0</v>
      </c>
      <c r="G82" s="90">
        <f>IF(SUM(Prévisionnel!$C$46:$C$57)=0,'Compte de résultat'!$F32/12,'Compte de résultat'!$F32*VLOOKUP('Compte de résultat'!G$61,Prévisionnel!$B$46:$C$57,2,0))</f>
        <v>0</v>
      </c>
      <c r="H82" s="90">
        <f>IF(SUM(Prévisionnel!$C$46:$C$57)=0,'Compte de résultat'!$F32/12,'Compte de résultat'!$F32*VLOOKUP('Compte de résultat'!H$61,Prévisionnel!$B$46:$C$57,2,0))</f>
        <v>0</v>
      </c>
      <c r="I82" s="90">
        <f>IF(SUM(Prévisionnel!$C$46:$C$57)=0,'Compte de résultat'!$F32/12,'Compte de résultat'!$F32*VLOOKUP('Compte de résultat'!I$61,Prévisionnel!$B$46:$C$57,2,0))</f>
        <v>0</v>
      </c>
      <c r="J82" s="90">
        <f>IF(SUM(Prévisionnel!$C$46:$C$57)=0,'Compte de résultat'!$F32/12,'Compte de résultat'!$F32*VLOOKUP('Compte de résultat'!J$61,Prévisionnel!$B$46:$C$57,2,0))</f>
        <v>0</v>
      </c>
      <c r="K82" s="90">
        <f>IF(SUM(Prévisionnel!$C$46:$C$57)=0,'Compte de résultat'!$F32/12,'Compte de résultat'!$F32*VLOOKUP('Compte de résultat'!K$61,Prévisionnel!$B$46:$C$57,2,0))</f>
        <v>0</v>
      </c>
      <c r="L82" s="90">
        <f>IF(SUM(Prévisionnel!$C$46:$C$57)=0,'Compte de résultat'!$F32/12,'Compte de résultat'!$F32*VLOOKUP('Compte de résultat'!L$61,Prévisionnel!$B$46:$C$57,2,0))</f>
        <v>0</v>
      </c>
      <c r="M82" s="90">
        <f>IF(SUM(Prévisionnel!$C$46:$C$57)=0,'Compte de résultat'!$F32/12,'Compte de résultat'!$F32*VLOOKUP('Compte de résultat'!M$61,Prévisionnel!$B$46:$C$57,2,0))</f>
        <v>0</v>
      </c>
      <c r="N82" s="90">
        <f>IF(SUM(Prévisionnel!$C$46:$C$57)=0,'Compte de résultat'!$F32/12,'Compte de résultat'!$F32*VLOOKUP('Compte de résultat'!N$61,Prévisionnel!$B$46:$C$57,2,0))</f>
        <v>0</v>
      </c>
      <c r="O82" s="90">
        <f>IF(SUM(Prévisionnel!$C$46:$C$57)=0,'Compte de résultat'!$F32/12,'Compte de résultat'!$F32*VLOOKUP('Compte de résultat'!O$61,Prévisionnel!$B$46:$C$57,2,0))</f>
        <v>0</v>
      </c>
      <c r="P82" s="90">
        <f>IF(SUM(Prévisionnel!$C$46:$C$57)=0,'Compte de résultat'!$F32/12,'Compte de résultat'!$F32*VLOOKUP('Compte de résultat'!P$61,Prévisionnel!$B$46:$C$57,2,0))</f>
        <v>0</v>
      </c>
      <c r="Q82" s="90">
        <f>IF(SUM(Prévisionnel!$C$46:$C$57)=0,'Compte de résultat'!$F32/12,'Compte de résultat'!$F32*VLOOKUP('Compte de résultat'!Q$61,Prévisionnel!$B$46:$C$57,2,0))</f>
        <v>0</v>
      </c>
      <c r="R82" s="90">
        <f>IF(SUM(Prévisionnel!$C$46:$C$57)=0,'Compte de résultat'!$G32/12,'Compte de résultat'!$G32*VLOOKUP('Compte de résultat'!R$61,Prévisionnel!$B$46:$C$57,2,0))</f>
        <v>0</v>
      </c>
      <c r="S82" s="90">
        <f>IF(SUM(Prévisionnel!$C$46:$C$57)=0,'Compte de résultat'!$G32/12,'Compte de résultat'!$G32*VLOOKUP('Compte de résultat'!S$61,Prévisionnel!$B$46:$C$57,2,0))</f>
        <v>0</v>
      </c>
      <c r="T82" s="90">
        <f>IF(SUM(Prévisionnel!$C$46:$C$57)=0,'Compte de résultat'!$G32/12,'Compte de résultat'!$G32*VLOOKUP('Compte de résultat'!T$61,Prévisionnel!$B$46:$C$57,2,0))</f>
        <v>0</v>
      </c>
      <c r="U82" s="90">
        <f>IF(SUM(Prévisionnel!$C$46:$C$57)=0,'Compte de résultat'!$G32/12,'Compte de résultat'!$G32*VLOOKUP('Compte de résultat'!U$61,Prévisionnel!$B$46:$C$57,2,0))</f>
        <v>0</v>
      </c>
      <c r="V82" s="90">
        <f>IF(SUM(Prévisionnel!$C$46:$C$57)=0,'Compte de résultat'!$G32/12,'Compte de résultat'!$G32*VLOOKUP('Compte de résultat'!V$61,Prévisionnel!$B$46:$C$57,2,0))</f>
        <v>0</v>
      </c>
      <c r="W82" s="90">
        <f>IF(SUM(Prévisionnel!$C$46:$C$57)=0,'Compte de résultat'!$G32/12,'Compte de résultat'!$G32*VLOOKUP('Compte de résultat'!W$61,Prévisionnel!$B$46:$C$57,2,0))</f>
        <v>0</v>
      </c>
      <c r="X82" s="90">
        <f>IF(SUM(Prévisionnel!$C$46:$C$57)=0,'Compte de résultat'!$G32/12,'Compte de résultat'!$G32*VLOOKUP('Compte de résultat'!X$61,Prévisionnel!$B$46:$C$57,2,0))</f>
        <v>0</v>
      </c>
      <c r="Y82" s="90">
        <f>IF(SUM(Prévisionnel!$C$46:$C$57)=0,'Compte de résultat'!$G32/12,'Compte de résultat'!$G32*VLOOKUP('Compte de résultat'!Y$61,Prévisionnel!$B$46:$C$57,2,0))</f>
        <v>0</v>
      </c>
      <c r="Z82" s="90">
        <f>IF(SUM(Prévisionnel!$C$46:$C$57)=0,'Compte de résultat'!$G32/12,'Compte de résultat'!$G32*VLOOKUP('Compte de résultat'!Z$61,Prévisionnel!$B$46:$C$57,2,0))</f>
        <v>0</v>
      </c>
      <c r="AA82" s="90">
        <f>IF(SUM(Prévisionnel!$C$46:$C$57)=0,'Compte de résultat'!$G32/12,'Compte de résultat'!$G32*VLOOKUP('Compte de résultat'!AA$61,Prévisionnel!$B$46:$C$57,2,0))</f>
        <v>0</v>
      </c>
      <c r="AB82" s="90">
        <f>IF(SUM(Prévisionnel!$C$46:$C$57)=0,'Compte de résultat'!$G32/12,'Compte de résultat'!$G32*VLOOKUP('Compte de résultat'!AB$61,Prévisionnel!$B$46:$C$57,2,0))</f>
        <v>0</v>
      </c>
      <c r="AC82" s="90">
        <f>IF(SUM(Prévisionnel!$C$46:$C$57)=0,'Compte de résultat'!$G32/12,'Compte de résultat'!$G32*VLOOKUP('Compte de résultat'!AC$61,Prévisionnel!$B$46:$C$57,2,0))</f>
        <v>0</v>
      </c>
      <c r="AD82" s="90">
        <f>IF(SUM(Prévisionnel!$C$46:$C$57)=0,'Compte de résultat'!$H32/12,'Compte de résultat'!$H32*VLOOKUP('Compte de résultat'!AD$61,Prévisionnel!$B$46:$C$57,2,0))</f>
        <v>0</v>
      </c>
      <c r="AE82" s="90">
        <f>IF(SUM(Prévisionnel!$C$46:$C$57)=0,'Compte de résultat'!$H32/12,'Compte de résultat'!$H32*VLOOKUP('Compte de résultat'!AE$61,Prévisionnel!$B$46:$C$57,2,0))</f>
        <v>0</v>
      </c>
      <c r="AF82" s="90">
        <f>IF(SUM(Prévisionnel!$C$46:$C$57)=0,'Compte de résultat'!$H32/12,'Compte de résultat'!$H32*VLOOKUP('Compte de résultat'!AF$61,Prévisionnel!$B$46:$C$57,2,0))</f>
        <v>0</v>
      </c>
      <c r="AG82" s="90">
        <f>IF(SUM(Prévisionnel!$C$46:$C$57)=0,'Compte de résultat'!$H32/12,'Compte de résultat'!$H32*VLOOKUP('Compte de résultat'!AG$61,Prévisionnel!$B$46:$C$57,2,0))</f>
        <v>0</v>
      </c>
      <c r="AH82" s="90">
        <f>IF(SUM(Prévisionnel!$C$46:$C$57)=0,'Compte de résultat'!$H32/12,'Compte de résultat'!$H32*VLOOKUP('Compte de résultat'!AH$61,Prévisionnel!$B$46:$C$57,2,0))</f>
        <v>0</v>
      </c>
      <c r="AI82" s="90">
        <f>IF(SUM(Prévisionnel!$C$46:$C$57)=0,'Compte de résultat'!$H32/12,'Compte de résultat'!$H32*VLOOKUP('Compte de résultat'!AI$61,Prévisionnel!$B$46:$C$57,2,0))</f>
        <v>0</v>
      </c>
      <c r="AJ82" s="90">
        <f>IF(SUM(Prévisionnel!$C$46:$C$57)=0,'Compte de résultat'!$H32/12,'Compte de résultat'!$H32*VLOOKUP('Compte de résultat'!AJ$61,Prévisionnel!$B$46:$C$57,2,0))</f>
        <v>0</v>
      </c>
      <c r="AK82" s="90">
        <f>IF(SUM(Prévisionnel!$C$46:$C$57)=0,'Compte de résultat'!$H32/12,'Compte de résultat'!$H32*VLOOKUP('Compte de résultat'!AK$61,Prévisionnel!$B$46:$C$57,2,0))</f>
        <v>0</v>
      </c>
      <c r="AL82" s="90">
        <f>IF(SUM(Prévisionnel!$C$46:$C$57)=0,'Compte de résultat'!$H32/12,'Compte de résultat'!$H32*VLOOKUP('Compte de résultat'!AL$61,Prévisionnel!$B$46:$C$57,2,0))</f>
        <v>0</v>
      </c>
      <c r="AM82" s="90">
        <f>IF(SUM(Prévisionnel!$C$46:$C$57)=0,'Compte de résultat'!$H32/12,'Compte de résultat'!$H32*VLOOKUP('Compte de résultat'!AM$61,Prévisionnel!$B$46:$C$57,2,0))</f>
        <v>0</v>
      </c>
      <c r="AN82" s="90">
        <f>IF(SUM(Prévisionnel!$C$46:$C$57)=0,'Compte de résultat'!$H32/12,'Compte de résultat'!$H32*VLOOKUP('Compte de résultat'!AN$61,Prévisionnel!$B$46:$C$57,2,0))</f>
        <v>0</v>
      </c>
      <c r="AO82" s="91">
        <f>IF(SUM(Prévisionnel!$C$46:$C$57)=0,'Compte de résultat'!$H32/12,'Compte de résultat'!$H32*VLOOKUP('Compte de résultat'!AO$61,Prévisionnel!$B$46:$C$57,2,0))</f>
        <v>0</v>
      </c>
    </row>
    <row r="83" spans="2:41" x14ac:dyDescent="0.55000000000000004">
      <c r="B83" s="89" t="str">
        <f>Prévisionnel!B99</f>
        <v>Libellé autre charge 2</v>
      </c>
      <c r="F83" s="90">
        <f>IF(SUM(Prévisionnel!$C$46:$C$57)=0,'Compte de résultat'!$F33/12,'Compte de résultat'!$F33*VLOOKUP('Compte de résultat'!F$61,Prévisionnel!$B$46:$C$57,2,0))</f>
        <v>0</v>
      </c>
      <c r="G83" s="90">
        <f>IF(SUM(Prévisionnel!$C$46:$C$57)=0,'Compte de résultat'!$F33/12,'Compte de résultat'!$F33*VLOOKUP('Compte de résultat'!G$61,Prévisionnel!$B$46:$C$57,2,0))</f>
        <v>0</v>
      </c>
      <c r="H83" s="90">
        <f>IF(SUM(Prévisionnel!$C$46:$C$57)=0,'Compte de résultat'!$F33/12,'Compte de résultat'!$F33*VLOOKUP('Compte de résultat'!H$61,Prévisionnel!$B$46:$C$57,2,0))</f>
        <v>0</v>
      </c>
      <c r="I83" s="90">
        <f>IF(SUM(Prévisionnel!$C$46:$C$57)=0,'Compte de résultat'!$F33/12,'Compte de résultat'!$F33*VLOOKUP('Compte de résultat'!I$61,Prévisionnel!$B$46:$C$57,2,0))</f>
        <v>0</v>
      </c>
      <c r="J83" s="90">
        <f>IF(SUM(Prévisionnel!$C$46:$C$57)=0,'Compte de résultat'!$F33/12,'Compte de résultat'!$F33*VLOOKUP('Compte de résultat'!J$61,Prévisionnel!$B$46:$C$57,2,0))</f>
        <v>0</v>
      </c>
      <c r="K83" s="90">
        <f>IF(SUM(Prévisionnel!$C$46:$C$57)=0,'Compte de résultat'!$F33/12,'Compte de résultat'!$F33*VLOOKUP('Compte de résultat'!K$61,Prévisionnel!$B$46:$C$57,2,0))</f>
        <v>0</v>
      </c>
      <c r="L83" s="90">
        <f>IF(SUM(Prévisionnel!$C$46:$C$57)=0,'Compte de résultat'!$F33/12,'Compte de résultat'!$F33*VLOOKUP('Compte de résultat'!L$61,Prévisionnel!$B$46:$C$57,2,0))</f>
        <v>0</v>
      </c>
      <c r="M83" s="90">
        <f>IF(SUM(Prévisionnel!$C$46:$C$57)=0,'Compte de résultat'!$F33/12,'Compte de résultat'!$F33*VLOOKUP('Compte de résultat'!M$61,Prévisionnel!$B$46:$C$57,2,0))</f>
        <v>0</v>
      </c>
      <c r="N83" s="90">
        <f>IF(SUM(Prévisionnel!$C$46:$C$57)=0,'Compte de résultat'!$F33/12,'Compte de résultat'!$F33*VLOOKUP('Compte de résultat'!N$61,Prévisionnel!$B$46:$C$57,2,0))</f>
        <v>0</v>
      </c>
      <c r="O83" s="90">
        <f>IF(SUM(Prévisionnel!$C$46:$C$57)=0,'Compte de résultat'!$F33/12,'Compte de résultat'!$F33*VLOOKUP('Compte de résultat'!O$61,Prévisionnel!$B$46:$C$57,2,0))</f>
        <v>0</v>
      </c>
      <c r="P83" s="90">
        <f>IF(SUM(Prévisionnel!$C$46:$C$57)=0,'Compte de résultat'!$F33/12,'Compte de résultat'!$F33*VLOOKUP('Compte de résultat'!P$61,Prévisionnel!$B$46:$C$57,2,0))</f>
        <v>0</v>
      </c>
      <c r="Q83" s="90">
        <f>IF(SUM(Prévisionnel!$C$46:$C$57)=0,'Compte de résultat'!$F33/12,'Compte de résultat'!$F33*VLOOKUP('Compte de résultat'!Q$61,Prévisionnel!$B$46:$C$57,2,0))</f>
        <v>0</v>
      </c>
      <c r="R83" s="90">
        <f>IF(SUM(Prévisionnel!$C$46:$C$57)=0,'Compte de résultat'!$G33/12,'Compte de résultat'!$G33*VLOOKUP('Compte de résultat'!R$61,Prévisionnel!$B$46:$C$57,2,0))</f>
        <v>0</v>
      </c>
      <c r="S83" s="90">
        <f>IF(SUM(Prévisionnel!$C$46:$C$57)=0,'Compte de résultat'!$G33/12,'Compte de résultat'!$G33*VLOOKUP('Compte de résultat'!S$61,Prévisionnel!$B$46:$C$57,2,0))</f>
        <v>0</v>
      </c>
      <c r="T83" s="90">
        <f>IF(SUM(Prévisionnel!$C$46:$C$57)=0,'Compte de résultat'!$G33/12,'Compte de résultat'!$G33*VLOOKUP('Compte de résultat'!T$61,Prévisionnel!$B$46:$C$57,2,0))</f>
        <v>0</v>
      </c>
      <c r="U83" s="90">
        <f>IF(SUM(Prévisionnel!$C$46:$C$57)=0,'Compte de résultat'!$G33/12,'Compte de résultat'!$G33*VLOOKUP('Compte de résultat'!U$61,Prévisionnel!$B$46:$C$57,2,0))</f>
        <v>0</v>
      </c>
      <c r="V83" s="90">
        <f>IF(SUM(Prévisionnel!$C$46:$C$57)=0,'Compte de résultat'!$G33/12,'Compte de résultat'!$G33*VLOOKUP('Compte de résultat'!V$61,Prévisionnel!$B$46:$C$57,2,0))</f>
        <v>0</v>
      </c>
      <c r="W83" s="90">
        <f>IF(SUM(Prévisionnel!$C$46:$C$57)=0,'Compte de résultat'!$G33/12,'Compte de résultat'!$G33*VLOOKUP('Compte de résultat'!W$61,Prévisionnel!$B$46:$C$57,2,0))</f>
        <v>0</v>
      </c>
      <c r="X83" s="90">
        <f>IF(SUM(Prévisionnel!$C$46:$C$57)=0,'Compte de résultat'!$G33/12,'Compte de résultat'!$G33*VLOOKUP('Compte de résultat'!X$61,Prévisionnel!$B$46:$C$57,2,0))</f>
        <v>0</v>
      </c>
      <c r="Y83" s="90">
        <f>IF(SUM(Prévisionnel!$C$46:$C$57)=0,'Compte de résultat'!$G33/12,'Compte de résultat'!$G33*VLOOKUP('Compte de résultat'!Y$61,Prévisionnel!$B$46:$C$57,2,0))</f>
        <v>0</v>
      </c>
      <c r="Z83" s="90">
        <f>IF(SUM(Prévisionnel!$C$46:$C$57)=0,'Compte de résultat'!$G33/12,'Compte de résultat'!$G33*VLOOKUP('Compte de résultat'!Z$61,Prévisionnel!$B$46:$C$57,2,0))</f>
        <v>0</v>
      </c>
      <c r="AA83" s="90">
        <f>IF(SUM(Prévisionnel!$C$46:$C$57)=0,'Compte de résultat'!$G33/12,'Compte de résultat'!$G33*VLOOKUP('Compte de résultat'!AA$61,Prévisionnel!$B$46:$C$57,2,0))</f>
        <v>0</v>
      </c>
      <c r="AB83" s="90">
        <f>IF(SUM(Prévisionnel!$C$46:$C$57)=0,'Compte de résultat'!$G33/12,'Compte de résultat'!$G33*VLOOKUP('Compte de résultat'!AB$61,Prévisionnel!$B$46:$C$57,2,0))</f>
        <v>0</v>
      </c>
      <c r="AC83" s="90">
        <f>IF(SUM(Prévisionnel!$C$46:$C$57)=0,'Compte de résultat'!$G33/12,'Compte de résultat'!$G33*VLOOKUP('Compte de résultat'!AC$61,Prévisionnel!$B$46:$C$57,2,0))</f>
        <v>0</v>
      </c>
      <c r="AD83" s="90">
        <f>IF(SUM(Prévisionnel!$C$46:$C$57)=0,'Compte de résultat'!$H33/12,'Compte de résultat'!$H33*VLOOKUP('Compte de résultat'!AD$61,Prévisionnel!$B$46:$C$57,2,0))</f>
        <v>0</v>
      </c>
      <c r="AE83" s="90">
        <f>IF(SUM(Prévisionnel!$C$46:$C$57)=0,'Compte de résultat'!$H33/12,'Compte de résultat'!$H33*VLOOKUP('Compte de résultat'!AE$61,Prévisionnel!$B$46:$C$57,2,0))</f>
        <v>0</v>
      </c>
      <c r="AF83" s="90">
        <f>IF(SUM(Prévisionnel!$C$46:$C$57)=0,'Compte de résultat'!$H33/12,'Compte de résultat'!$H33*VLOOKUP('Compte de résultat'!AF$61,Prévisionnel!$B$46:$C$57,2,0))</f>
        <v>0</v>
      </c>
      <c r="AG83" s="90">
        <f>IF(SUM(Prévisionnel!$C$46:$C$57)=0,'Compte de résultat'!$H33/12,'Compte de résultat'!$H33*VLOOKUP('Compte de résultat'!AG$61,Prévisionnel!$B$46:$C$57,2,0))</f>
        <v>0</v>
      </c>
      <c r="AH83" s="90">
        <f>IF(SUM(Prévisionnel!$C$46:$C$57)=0,'Compte de résultat'!$H33/12,'Compte de résultat'!$H33*VLOOKUP('Compte de résultat'!AH$61,Prévisionnel!$B$46:$C$57,2,0))</f>
        <v>0</v>
      </c>
      <c r="AI83" s="90">
        <f>IF(SUM(Prévisionnel!$C$46:$C$57)=0,'Compte de résultat'!$H33/12,'Compte de résultat'!$H33*VLOOKUP('Compte de résultat'!AI$61,Prévisionnel!$B$46:$C$57,2,0))</f>
        <v>0</v>
      </c>
      <c r="AJ83" s="90">
        <f>IF(SUM(Prévisionnel!$C$46:$C$57)=0,'Compte de résultat'!$H33/12,'Compte de résultat'!$H33*VLOOKUP('Compte de résultat'!AJ$61,Prévisionnel!$B$46:$C$57,2,0))</f>
        <v>0</v>
      </c>
      <c r="AK83" s="90">
        <f>IF(SUM(Prévisionnel!$C$46:$C$57)=0,'Compte de résultat'!$H33/12,'Compte de résultat'!$H33*VLOOKUP('Compte de résultat'!AK$61,Prévisionnel!$B$46:$C$57,2,0))</f>
        <v>0</v>
      </c>
      <c r="AL83" s="90">
        <f>IF(SUM(Prévisionnel!$C$46:$C$57)=0,'Compte de résultat'!$H33/12,'Compte de résultat'!$H33*VLOOKUP('Compte de résultat'!AL$61,Prévisionnel!$B$46:$C$57,2,0))</f>
        <v>0</v>
      </c>
      <c r="AM83" s="90">
        <f>IF(SUM(Prévisionnel!$C$46:$C$57)=0,'Compte de résultat'!$H33/12,'Compte de résultat'!$H33*VLOOKUP('Compte de résultat'!AM$61,Prévisionnel!$B$46:$C$57,2,0))</f>
        <v>0</v>
      </c>
      <c r="AN83" s="90">
        <f>IF(SUM(Prévisionnel!$C$46:$C$57)=0,'Compte de résultat'!$H33/12,'Compte de résultat'!$H33*VLOOKUP('Compte de résultat'!AN$61,Prévisionnel!$B$46:$C$57,2,0))</f>
        <v>0</v>
      </c>
      <c r="AO83" s="91">
        <f>IF(SUM(Prévisionnel!$C$46:$C$57)=0,'Compte de résultat'!$H33/12,'Compte de résultat'!$H33*VLOOKUP('Compte de résultat'!AO$61,Prévisionnel!$B$46:$C$57,2,0))</f>
        <v>0</v>
      </c>
    </row>
    <row r="84" spans="2:41" x14ac:dyDescent="0.55000000000000004">
      <c r="B84" s="89" t="str">
        <f>Prévisionnel!B100</f>
        <v>Libellé autre charge 3</v>
      </c>
      <c r="C84" s="82"/>
      <c r="D84" s="82"/>
      <c r="E84" s="82"/>
      <c r="F84" s="90">
        <f>IF(SUM(Prévisionnel!$C$46:$C$57)=0,'Compte de résultat'!$F34/12,'Compte de résultat'!$F34*VLOOKUP('Compte de résultat'!F$61,Prévisionnel!$B$46:$C$57,2,0))</f>
        <v>0</v>
      </c>
      <c r="G84" s="90">
        <f>IF(SUM(Prévisionnel!$C$46:$C$57)=0,'Compte de résultat'!$F34/12,'Compte de résultat'!$F34*VLOOKUP('Compte de résultat'!G$61,Prévisionnel!$B$46:$C$57,2,0))</f>
        <v>0</v>
      </c>
      <c r="H84" s="90">
        <f>IF(SUM(Prévisionnel!$C$46:$C$57)=0,'Compte de résultat'!$F34/12,'Compte de résultat'!$F34*VLOOKUP('Compte de résultat'!H$61,Prévisionnel!$B$46:$C$57,2,0))</f>
        <v>0</v>
      </c>
      <c r="I84" s="90">
        <f>IF(SUM(Prévisionnel!$C$46:$C$57)=0,'Compte de résultat'!$F34/12,'Compte de résultat'!$F34*VLOOKUP('Compte de résultat'!I$61,Prévisionnel!$B$46:$C$57,2,0))</f>
        <v>0</v>
      </c>
      <c r="J84" s="90">
        <f>IF(SUM(Prévisionnel!$C$46:$C$57)=0,'Compte de résultat'!$F34/12,'Compte de résultat'!$F34*VLOOKUP('Compte de résultat'!J$61,Prévisionnel!$B$46:$C$57,2,0))</f>
        <v>0</v>
      </c>
      <c r="K84" s="90">
        <f>IF(SUM(Prévisionnel!$C$46:$C$57)=0,'Compte de résultat'!$F34/12,'Compte de résultat'!$F34*VLOOKUP('Compte de résultat'!K$61,Prévisionnel!$B$46:$C$57,2,0))</f>
        <v>0</v>
      </c>
      <c r="L84" s="90">
        <f>IF(SUM(Prévisionnel!$C$46:$C$57)=0,'Compte de résultat'!$F34/12,'Compte de résultat'!$F34*VLOOKUP('Compte de résultat'!L$61,Prévisionnel!$B$46:$C$57,2,0))</f>
        <v>0</v>
      </c>
      <c r="M84" s="90">
        <f>IF(SUM(Prévisionnel!$C$46:$C$57)=0,'Compte de résultat'!$F34/12,'Compte de résultat'!$F34*VLOOKUP('Compte de résultat'!M$61,Prévisionnel!$B$46:$C$57,2,0))</f>
        <v>0</v>
      </c>
      <c r="N84" s="90">
        <f>IF(SUM(Prévisionnel!$C$46:$C$57)=0,'Compte de résultat'!$F34/12,'Compte de résultat'!$F34*VLOOKUP('Compte de résultat'!N$61,Prévisionnel!$B$46:$C$57,2,0))</f>
        <v>0</v>
      </c>
      <c r="O84" s="90">
        <f>IF(SUM(Prévisionnel!$C$46:$C$57)=0,'Compte de résultat'!$F34/12,'Compte de résultat'!$F34*VLOOKUP('Compte de résultat'!O$61,Prévisionnel!$B$46:$C$57,2,0))</f>
        <v>0</v>
      </c>
      <c r="P84" s="90">
        <f>IF(SUM(Prévisionnel!$C$46:$C$57)=0,'Compte de résultat'!$F34/12,'Compte de résultat'!$F34*VLOOKUP('Compte de résultat'!P$61,Prévisionnel!$B$46:$C$57,2,0))</f>
        <v>0</v>
      </c>
      <c r="Q84" s="90">
        <f>IF(SUM(Prévisionnel!$C$46:$C$57)=0,'Compte de résultat'!$F34/12,'Compte de résultat'!$F34*VLOOKUP('Compte de résultat'!Q$61,Prévisionnel!$B$46:$C$57,2,0))</f>
        <v>0</v>
      </c>
      <c r="R84" s="90">
        <f>IF(SUM(Prévisionnel!$C$46:$C$57)=0,'Compte de résultat'!$G34/12,'Compte de résultat'!$G34*VLOOKUP('Compte de résultat'!R$61,Prévisionnel!$B$46:$C$57,2,0))</f>
        <v>0</v>
      </c>
      <c r="S84" s="90">
        <f>IF(SUM(Prévisionnel!$C$46:$C$57)=0,'Compte de résultat'!$G34/12,'Compte de résultat'!$G34*VLOOKUP('Compte de résultat'!S$61,Prévisionnel!$B$46:$C$57,2,0))</f>
        <v>0</v>
      </c>
      <c r="T84" s="90">
        <f>IF(SUM(Prévisionnel!$C$46:$C$57)=0,'Compte de résultat'!$G34/12,'Compte de résultat'!$G34*VLOOKUP('Compte de résultat'!T$61,Prévisionnel!$B$46:$C$57,2,0))</f>
        <v>0</v>
      </c>
      <c r="U84" s="90">
        <f>IF(SUM(Prévisionnel!$C$46:$C$57)=0,'Compte de résultat'!$G34/12,'Compte de résultat'!$G34*VLOOKUP('Compte de résultat'!U$61,Prévisionnel!$B$46:$C$57,2,0))</f>
        <v>0</v>
      </c>
      <c r="V84" s="90">
        <f>IF(SUM(Prévisionnel!$C$46:$C$57)=0,'Compte de résultat'!$G34/12,'Compte de résultat'!$G34*VLOOKUP('Compte de résultat'!V$61,Prévisionnel!$B$46:$C$57,2,0))</f>
        <v>0</v>
      </c>
      <c r="W84" s="90">
        <f>IF(SUM(Prévisionnel!$C$46:$C$57)=0,'Compte de résultat'!$G34/12,'Compte de résultat'!$G34*VLOOKUP('Compte de résultat'!W$61,Prévisionnel!$B$46:$C$57,2,0))</f>
        <v>0</v>
      </c>
      <c r="X84" s="90">
        <f>IF(SUM(Prévisionnel!$C$46:$C$57)=0,'Compte de résultat'!$G34/12,'Compte de résultat'!$G34*VLOOKUP('Compte de résultat'!X$61,Prévisionnel!$B$46:$C$57,2,0))</f>
        <v>0</v>
      </c>
      <c r="Y84" s="90">
        <f>IF(SUM(Prévisionnel!$C$46:$C$57)=0,'Compte de résultat'!$G34/12,'Compte de résultat'!$G34*VLOOKUP('Compte de résultat'!Y$61,Prévisionnel!$B$46:$C$57,2,0))</f>
        <v>0</v>
      </c>
      <c r="Z84" s="90">
        <f>IF(SUM(Prévisionnel!$C$46:$C$57)=0,'Compte de résultat'!$G34/12,'Compte de résultat'!$G34*VLOOKUP('Compte de résultat'!Z$61,Prévisionnel!$B$46:$C$57,2,0))</f>
        <v>0</v>
      </c>
      <c r="AA84" s="90">
        <f>IF(SUM(Prévisionnel!$C$46:$C$57)=0,'Compte de résultat'!$G34/12,'Compte de résultat'!$G34*VLOOKUP('Compte de résultat'!AA$61,Prévisionnel!$B$46:$C$57,2,0))</f>
        <v>0</v>
      </c>
      <c r="AB84" s="90">
        <f>IF(SUM(Prévisionnel!$C$46:$C$57)=0,'Compte de résultat'!$G34/12,'Compte de résultat'!$G34*VLOOKUP('Compte de résultat'!AB$61,Prévisionnel!$B$46:$C$57,2,0))</f>
        <v>0</v>
      </c>
      <c r="AC84" s="90">
        <f>IF(SUM(Prévisionnel!$C$46:$C$57)=0,'Compte de résultat'!$G34/12,'Compte de résultat'!$G34*VLOOKUP('Compte de résultat'!AC$61,Prévisionnel!$B$46:$C$57,2,0))</f>
        <v>0</v>
      </c>
      <c r="AD84" s="90">
        <f>IF(SUM(Prévisionnel!$C$46:$C$57)=0,'Compte de résultat'!$H34/12,'Compte de résultat'!$H34*VLOOKUP('Compte de résultat'!AD$61,Prévisionnel!$B$46:$C$57,2,0))</f>
        <v>0</v>
      </c>
      <c r="AE84" s="90">
        <f>IF(SUM(Prévisionnel!$C$46:$C$57)=0,'Compte de résultat'!$H34/12,'Compte de résultat'!$H34*VLOOKUP('Compte de résultat'!AE$61,Prévisionnel!$B$46:$C$57,2,0))</f>
        <v>0</v>
      </c>
      <c r="AF84" s="90">
        <f>IF(SUM(Prévisionnel!$C$46:$C$57)=0,'Compte de résultat'!$H34/12,'Compte de résultat'!$H34*VLOOKUP('Compte de résultat'!AF$61,Prévisionnel!$B$46:$C$57,2,0))</f>
        <v>0</v>
      </c>
      <c r="AG84" s="90">
        <f>IF(SUM(Prévisionnel!$C$46:$C$57)=0,'Compte de résultat'!$H34/12,'Compte de résultat'!$H34*VLOOKUP('Compte de résultat'!AG$61,Prévisionnel!$B$46:$C$57,2,0))</f>
        <v>0</v>
      </c>
      <c r="AH84" s="90">
        <f>IF(SUM(Prévisionnel!$C$46:$C$57)=0,'Compte de résultat'!$H34/12,'Compte de résultat'!$H34*VLOOKUP('Compte de résultat'!AH$61,Prévisionnel!$B$46:$C$57,2,0))</f>
        <v>0</v>
      </c>
      <c r="AI84" s="90">
        <f>IF(SUM(Prévisionnel!$C$46:$C$57)=0,'Compte de résultat'!$H34/12,'Compte de résultat'!$H34*VLOOKUP('Compte de résultat'!AI$61,Prévisionnel!$B$46:$C$57,2,0))</f>
        <v>0</v>
      </c>
      <c r="AJ84" s="90">
        <f>IF(SUM(Prévisionnel!$C$46:$C$57)=0,'Compte de résultat'!$H34/12,'Compte de résultat'!$H34*VLOOKUP('Compte de résultat'!AJ$61,Prévisionnel!$B$46:$C$57,2,0))</f>
        <v>0</v>
      </c>
      <c r="AK84" s="90">
        <f>IF(SUM(Prévisionnel!$C$46:$C$57)=0,'Compte de résultat'!$H34/12,'Compte de résultat'!$H34*VLOOKUP('Compte de résultat'!AK$61,Prévisionnel!$B$46:$C$57,2,0))</f>
        <v>0</v>
      </c>
      <c r="AL84" s="90">
        <f>IF(SUM(Prévisionnel!$C$46:$C$57)=0,'Compte de résultat'!$H34/12,'Compte de résultat'!$H34*VLOOKUP('Compte de résultat'!AL$61,Prévisionnel!$B$46:$C$57,2,0))</f>
        <v>0</v>
      </c>
      <c r="AM84" s="90">
        <f>IF(SUM(Prévisionnel!$C$46:$C$57)=0,'Compte de résultat'!$H34/12,'Compte de résultat'!$H34*VLOOKUP('Compte de résultat'!AM$61,Prévisionnel!$B$46:$C$57,2,0))</f>
        <v>0</v>
      </c>
      <c r="AN84" s="90">
        <f>IF(SUM(Prévisionnel!$C$46:$C$57)=0,'Compte de résultat'!$H34/12,'Compte de résultat'!$H34*VLOOKUP('Compte de résultat'!AN$61,Prévisionnel!$B$46:$C$57,2,0))</f>
        <v>0</v>
      </c>
      <c r="AO84" s="91">
        <f>IF(SUM(Prévisionnel!$C$46:$C$57)=0,'Compte de résultat'!$H34/12,'Compte de résultat'!$H34*VLOOKUP('Compte de résultat'!AO$61,Prévisionnel!$B$46:$C$57,2,0))</f>
        <v>0</v>
      </c>
    </row>
    <row r="85" spans="2:41" x14ac:dyDescent="0.55000000000000004">
      <c r="B85" s="89" t="str">
        <f>Prévisionnel!B101</f>
        <v>Libellé autre charge 4</v>
      </c>
      <c r="F85" s="90">
        <f>IF(SUM(Prévisionnel!$C$46:$C$57)=0,'Compte de résultat'!$F35/12,'Compte de résultat'!$F35*VLOOKUP('Compte de résultat'!F$61,Prévisionnel!$B$46:$C$57,2,0))</f>
        <v>0</v>
      </c>
      <c r="G85" s="90">
        <f>IF(SUM(Prévisionnel!$C$46:$C$57)=0,'Compte de résultat'!$F35/12,'Compte de résultat'!$F35*VLOOKUP('Compte de résultat'!G$61,Prévisionnel!$B$46:$C$57,2,0))</f>
        <v>0</v>
      </c>
      <c r="H85" s="90">
        <f>IF(SUM(Prévisionnel!$C$46:$C$57)=0,'Compte de résultat'!$F35/12,'Compte de résultat'!$F35*VLOOKUP('Compte de résultat'!H$61,Prévisionnel!$B$46:$C$57,2,0))</f>
        <v>0</v>
      </c>
      <c r="I85" s="90">
        <f>IF(SUM(Prévisionnel!$C$46:$C$57)=0,'Compte de résultat'!$F35/12,'Compte de résultat'!$F35*VLOOKUP('Compte de résultat'!I$61,Prévisionnel!$B$46:$C$57,2,0))</f>
        <v>0</v>
      </c>
      <c r="J85" s="90">
        <f>IF(SUM(Prévisionnel!$C$46:$C$57)=0,'Compte de résultat'!$F35/12,'Compte de résultat'!$F35*VLOOKUP('Compte de résultat'!J$61,Prévisionnel!$B$46:$C$57,2,0))</f>
        <v>0</v>
      </c>
      <c r="K85" s="90">
        <f>IF(SUM(Prévisionnel!$C$46:$C$57)=0,'Compte de résultat'!$F35/12,'Compte de résultat'!$F35*VLOOKUP('Compte de résultat'!K$61,Prévisionnel!$B$46:$C$57,2,0))</f>
        <v>0</v>
      </c>
      <c r="L85" s="90">
        <f>IF(SUM(Prévisionnel!$C$46:$C$57)=0,'Compte de résultat'!$F35/12,'Compte de résultat'!$F35*VLOOKUP('Compte de résultat'!L$61,Prévisionnel!$B$46:$C$57,2,0))</f>
        <v>0</v>
      </c>
      <c r="M85" s="90">
        <f>IF(SUM(Prévisionnel!$C$46:$C$57)=0,'Compte de résultat'!$F35/12,'Compte de résultat'!$F35*VLOOKUP('Compte de résultat'!M$61,Prévisionnel!$B$46:$C$57,2,0))</f>
        <v>0</v>
      </c>
      <c r="N85" s="90">
        <f>IF(SUM(Prévisionnel!$C$46:$C$57)=0,'Compte de résultat'!$F35/12,'Compte de résultat'!$F35*VLOOKUP('Compte de résultat'!N$61,Prévisionnel!$B$46:$C$57,2,0))</f>
        <v>0</v>
      </c>
      <c r="O85" s="90">
        <f>IF(SUM(Prévisionnel!$C$46:$C$57)=0,'Compte de résultat'!$F35/12,'Compte de résultat'!$F35*VLOOKUP('Compte de résultat'!O$61,Prévisionnel!$B$46:$C$57,2,0))</f>
        <v>0</v>
      </c>
      <c r="P85" s="90">
        <f>IF(SUM(Prévisionnel!$C$46:$C$57)=0,'Compte de résultat'!$F35/12,'Compte de résultat'!$F35*VLOOKUP('Compte de résultat'!P$61,Prévisionnel!$B$46:$C$57,2,0))</f>
        <v>0</v>
      </c>
      <c r="Q85" s="90">
        <f>IF(SUM(Prévisionnel!$C$46:$C$57)=0,'Compte de résultat'!$F35/12,'Compte de résultat'!$F35*VLOOKUP('Compte de résultat'!Q$61,Prévisionnel!$B$46:$C$57,2,0))</f>
        <v>0</v>
      </c>
      <c r="R85" s="90">
        <f>IF(SUM(Prévisionnel!$C$46:$C$57)=0,'Compte de résultat'!$G35/12,'Compte de résultat'!$G35*VLOOKUP('Compte de résultat'!R$61,Prévisionnel!$B$46:$C$57,2,0))</f>
        <v>0</v>
      </c>
      <c r="S85" s="90">
        <f>IF(SUM(Prévisionnel!$C$46:$C$57)=0,'Compte de résultat'!$G35/12,'Compte de résultat'!$G35*VLOOKUP('Compte de résultat'!S$61,Prévisionnel!$B$46:$C$57,2,0))</f>
        <v>0</v>
      </c>
      <c r="T85" s="90">
        <f>IF(SUM(Prévisionnel!$C$46:$C$57)=0,'Compte de résultat'!$G35/12,'Compte de résultat'!$G35*VLOOKUP('Compte de résultat'!T$61,Prévisionnel!$B$46:$C$57,2,0))</f>
        <v>0</v>
      </c>
      <c r="U85" s="90">
        <f>IF(SUM(Prévisionnel!$C$46:$C$57)=0,'Compte de résultat'!$G35/12,'Compte de résultat'!$G35*VLOOKUP('Compte de résultat'!U$61,Prévisionnel!$B$46:$C$57,2,0))</f>
        <v>0</v>
      </c>
      <c r="V85" s="90">
        <f>IF(SUM(Prévisionnel!$C$46:$C$57)=0,'Compte de résultat'!$G35/12,'Compte de résultat'!$G35*VLOOKUP('Compte de résultat'!V$61,Prévisionnel!$B$46:$C$57,2,0))</f>
        <v>0</v>
      </c>
      <c r="W85" s="90">
        <f>IF(SUM(Prévisionnel!$C$46:$C$57)=0,'Compte de résultat'!$G35/12,'Compte de résultat'!$G35*VLOOKUP('Compte de résultat'!W$61,Prévisionnel!$B$46:$C$57,2,0))</f>
        <v>0</v>
      </c>
      <c r="X85" s="90">
        <f>IF(SUM(Prévisionnel!$C$46:$C$57)=0,'Compte de résultat'!$G35/12,'Compte de résultat'!$G35*VLOOKUP('Compte de résultat'!X$61,Prévisionnel!$B$46:$C$57,2,0))</f>
        <v>0</v>
      </c>
      <c r="Y85" s="90">
        <f>IF(SUM(Prévisionnel!$C$46:$C$57)=0,'Compte de résultat'!$G35/12,'Compte de résultat'!$G35*VLOOKUP('Compte de résultat'!Y$61,Prévisionnel!$B$46:$C$57,2,0))</f>
        <v>0</v>
      </c>
      <c r="Z85" s="90">
        <f>IF(SUM(Prévisionnel!$C$46:$C$57)=0,'Compte de résultat'!$G35/12,'Compte de résultat'!$G35*VLOOKUP('Compte de résultat'!Z$61,Prévisionnel!$B$46:$C$57,2,0))</f>
        <v>0</v>
      </c>
      <c r="AA85" s="90">
        <f>IF(SUM(Prévisionnel!$C$46:$C$57)=0,'Compte de résultat'!$G35/12,'Compte de résultat'!$G35*VLOOKUP('Compte de résultat'!AA$61,Prévisionnel!$B$46:$C$57,2,0))</f>
        <v>0</v>
      </c>
      <c r="AB85" s="90">
        <f>IF(SUM(Prévisionnel!$C$46:$C$57)=0,'Compte de résultat'!$G35/12,'Compte de résultat'!$G35*VLOOKUP('Compte de résultat'!AB$61,Prévisionnel!$B$46:$C$57,2,0))</f>
        <v>0</v>
      </c>
      <c r="AC85" s="90">
        <f>IF(SUM(Prévisionnel!$C$46:$C$57)=0,'Compte de résultat'!$G35/12,'Compte de résultat'!$G35*VLOOKUP('Compte de résultat'!AC$61,Prévisionnel!$B$46:$C$57,2,0))</f>
        <v>0</v>
      </c>
      <c r="AD85" s="90">
        <f>IF(SUM(Prévisionnel!$C$46:$C$57)=0,'Compte de résultat'!$H35/12,'Compte de résultat'!$H35*VLOOKUP('Compte de résultat'!AD$61,Prévisionnel!$B$46:$C$57,2,0))</f>
        <v>0</v>
      </c>
      <c r="AE85" s="90">
        <f>IF(SUM(Prévisionnel!$C$46:$C$57)=0,'Compte de résultat'!$H35/12,'Compte de résultat'!$H35*VLOOKUP('Compte de résultat'!AE$61,Prévisionnel!$B$46:$C$57,2,0))</f>
        <v>0</v>
      </c>
      <c r="AF85" s="90">
        <f>IF(SUM(Prévisionnel!$C$46:$C$57)=0,'Compte de résultat'!$H35/12,'Compte de résultat'!$H35*VLOOKUP('Compte de résultat'!AF$61,Prévisionnel!$B$46:$C$57,2,0))</f>
        <v>0</v>
      </c>
      <c r="AG85" s="90">
        <f>IF(SUM(Prévisionnel!$C$46:$C$57)=0,'Compte de résultat'!$H35/12,'Compte de résultat'!$H35*VLOOKUP('Compte de résultat'!AG$61,Prévisionnel!$B$46:$C$57,2,0))</f>
        <v>0</v>
      </c>
      <c r="AH85" s="90">
        <f>IF(SUM(Prévisionnel!$C$46:$C$57)=0,'Compte de résultat'!$H35/12,'Compte de résultat'!$H35*VLOOKUP('Compte de résultat'!AH$61,Prévisionnel!$B$46:$C$57,2,0))</f>
        <v>0</v>
      </c>
      <c r="AI85" s="90">
        <f>IF(SUM(Prévisionnel!$C$46:$C$57)=0,'Compte de résultat'!$H35/12,'Compte de résultat'!$H35*VLOOKUP('Compte de résultat'!AI$61,Prévisionnel!$B$46:$C$57,2,0))</f>
        <v>0</v>
      </c>
      <c r="AJ85" s="90">
        <f>IF(SUM(Prévisionnel!$C$46:$C$57)=0,'Compte de résultat'!$H35/12,'Compte de résultat'!$H35*VLOOKUP('Compte de résultat'!AJ$61,Prévisionnel!$B$46:$C$57,2,0))</f>
        <v>0</v>
      </c>
      <c r="AK85" s="90">
        <f>IF(SUM(Prévisionnel!$C$46:$C$57)=0,'Compte de résultat'!$H35/12,'Compte de résultat'!$H35*VLOOKUP('Compte de résultat'!AK$61,Prévisionnel!$B$46:$C$57,2,0))</f>
        <v>0</v>
      </c>
      <c r="AL85" s="90">
        <f>IF(SUM(Prévisionnel!$C$46:$C$57)=0,'Compte de résultat'!$H35/12,'Compte de résultat'!$H35*VLOOKUP('Compte de résultat'!AL$61,Prévisionnel!$B$46:$C$57,2,0))</f>
        <v>0</v>
      </c>
      <c r="AM85" s="90">
        <f>IF(SUM(Prévisionnel!$C$46:$C$57)=0,'Compte de résultat'!$H35/12,'Compte de résultat'!$H35*VLOOKUP('Compte de résultat'!AM$61,Prévisionnel!$B$46:$C$57,2,0))</f>
        <v>0</v>
      </c>
      <c r="AN85" s="90">
        <f>IF(SUM(Prévisionnel!$C$46:$C$57)=0,'Compte de résultat'!$H35/12,'Compte de résultat'!$H35*VLOOKUP('Compte de résultat'!AN$61,Prévisionnel!$B$46:$C$57,2,0))</f>
        <v>0</v>
      </c>
      <c r="AO85" s="91">
        <f>IF(SUM(Prévisionnel!$C$46:$C$57)=0,'Compte de résultat'!$H35/12,'Compte de résultat'!$H35*VLOOKUP('Compte de résultat'!AO$61,Prévisionnel!$B$46:$C$57,2,0))</f>
        <v>0</v>
      </c>
    </row>
    <row r="86" spans="2:41" x14ac:dyDescent="0.55000000000000004">
      <c r="B86" s="89" t="str">
        <f>Prévisionnel!B102</f>
        <v>Libellé autre charge 5</v>
      </c>
      <c r="F86" s="90">
        <f>IF(SUM(Prévisionnel!$C$46:$C$57)=0,'Compte de résultat'!$F36/12,'Compte de résultat'!$F36*VLOOKUP('Compte de résultat'!F$61,Prévisionnel!$B$46:$C$57,2,0))</f>
        <v>0</v>
      </c>
      <c r="G86" s="90">
        <f>IF(SUM(Prévisionnel!$C$46:$C$57)=0,'Compte de résultat'!$F36/12,'Compte de résultat'!$F36*VLOOKUP('Compte de résultat'!G$61,Prévisionnel!$B$46:$C$57,2,0))</f>
        <v>0</v>
      </c>
      <c r="H86" s="90">
        <f>IF(SUM(Prévisionnel!$C$46:$C$57)=0,'Compte de résultat'!$F36/12,'Compte de résultat'!$F36*VLOOKUP('Compte de résultat'!H$61,Prévisionnel!$B$46:$C$57,2,0))</f>
        <v>0</v>
      </c>
      <c r="I86" s="90">
        <f>IF(SUM(Prévisionnel!$C$46:$C$57)=0,'Compte de résultat'!$F36/12,'Compte de résultat'!$F36*VLOOKUP('Compte de résultat'!I$61,Prévisionnel!$B$46:$C$57,2,0))</f>
        <v>0</v>
      </c>
      <c r="J86" s="90">
        <f>IF(SUM(Prévisionnel!$C$46:$C$57)=0,'Compte de résultat'!$F36/12,'Compte de résultat'!$F36*VLOOKUP('Compte de résultat'!J$61,Prévisionnel!$B$46:$C$57,2,0))</f>
        <v>0</v>
      </c>
      <c r="K86" s="90">
        <f>IF(SUM(Prévisionnel!$C$46:$C$57)=0,'Compte de résultat'!$F36/12,'Compte de résultat'!$F36*VLOOKUP('Compte de résultat'!K$61,Prévisionnel!$B$46:$C$57,2,0))</f>
        <v>0</v>
      </c>
      <c r="L86" s="90">
        <f>IF(SUM(Prévisionnel!$C$46:$C$57)=0,'Compte de résultat'!$F36/12,'Compte de résultat'!$F36*VLOOKUP('Compte de résultat'!L$61,Prévisionnel!$B$46:$C$57,2,0))</f>
        <v>0</v>
      </c>
      <c r="M86" s="90">
        <f>IF(SUM(Prévisionnel!$C$46:$C$57)=0,'Compte de résultat'!$F36/12,'Compte de résultat'!$F36*VLOOKUP('Compte de résultat'!M$61,Prévisionnel!$B$46:$C$57,2,0))</f>
        <v>0</v>
      </c>
      <c r="N86" s="90">
        <f>IF(SUM(Prévisionnel!$C$46:$C$57)=0,'Compte de résultat'!$F36/12,'Compte de résultat'!$F36*VLOOKUP('Compte de résultat'!N$61,Prévisionnel!$B$46:$C$57,2,0))</f>
        <v>0</v>
      </c>
      <c r="O86" s="90">
        <f>IF(SUM(Prévisionnel!$C$46:$C$57)=0,'Compte de résultat'!$F36/12,'Compte de résultat'!$F36*VLOOKUP('Compte de résultat'!O$61,Prévisionnel!$B$46:$C$57,2,0))</f>
        <v>0</v>
      </c>
      <c r="P86" s="90">
        <f>IF(SUM(Prévisionnel!$C$46:$C$57)=0,'Compte de résultat'!$F36/12,'Compte de résultat'!$F36*VLOOKUP('Compte de résultat'!P$61,Prévisionnel!$B$46:$C$57,2,0))</f>
        <v>0</v>
      </c>
      <c r="Q86" s="90">
        <f>IF(SUM(Prévisionnel!$C$46:$C$57)=0,'Compte de résultat'!$F36/12,'Compte de résultat'!$F36*VLOOKUP('Compte de résultat'!Q$61,Prévisionnel!$B$46:$C$57,2,0))</f>
        <v>0</v>
      </c>
      <c r="R86" s="90">
        <f>IF(SUM(Prévisionnel!$C$46:$C$57)=0,'Compte de résultat'!$G36/12,'Compte de résultat'!$G36*VLOOKUP('Compte de résultat'!R$61,Prévisionnel!$B$46:$C$57,2,0))</f>
        <v>0</v>
      </c>
      <c r="S86" s="90">
        <f>IF(SUM(Prévisionnel!$C$46:$C$57)=0,'Compte de résultat'!$G36/12,'Compte de résultat'!$G36*VLOOKUP('Compte de résultat'!S$61,Prévisionnel!$B$46:$C$57,2,0))</f>
        <v>0</v>
      </c>
      <c r="T86" s="90">
        <f>IF(SUM(Prévisionnel!$C$46:$C$57)=0,'Compte de résultat'!$G36/12,'Compte de résultat'!$G36*VLOOKUP('Compte de résultat'!T$61,Prévisionnel!$B$46:$C$57,2,0))</f>
        <v>0</v>
      </c>
      <c r="U86" s="90">
        <f>IF(SUM(Prévisionnel!$C$46:$C$57)=0,'Compte de résultat'!$G36/12,'Compte de résultat'!$G36*VLOOKUP('Compte de résultat'!U$61,Prévisionnel!$B$46:$C$57,2,0))</f>
        <v>0</v>
      </c>
      <c r="V86" s="90">
        <f>IF(SUM(Prévisionnel!$C$46:$C$57)=0,'Compte de résultat'!$G36/12,'Compte de résultat'!$G36*VLOOKUP('Compte de résultat'!V$61,Prévisionnel!$B$46:$C$57,2,0))</f>
        <v>0</v>
      </c>
      <c r="W86" s="90">
        <f>IF(SUM(Prévisionnel!$C$46:$C$57)=0,'Compte de résultat'!$G36/12,'Compte de résultat'!$G36*VLOOKUP('Compte de résultat'!W$61,Prévisionnel!$B$46:$C$57,2,0))</f>
        <v>0</v>
      </c>
      <c r="X86" s="90">
        <f>IF(SUM(Prévisionnel!$C$46:$C$57)=0,'Compte de résultat'!$G36/12,'Compte de résultat'!$G36*VLOOKUP('Compte de résultat'!X$61,Prévisionnel!$B$46:$C$57,2,0))</f>
        <v>0</v>
      </c>
      <c r="Y86" s="90">
        <f>IF(SUM(Prévisionnel!$C$46:$C$57)=0,'Compte de résultat'!$G36/12,'Compte de résultat'!$G36*VLOOKUP('Compte de résultat'!Y$61,Prévisionnel!$B$46:$C$57,2,0))</f>
        <v>0</v>
      </c>
      <c r="Z86" s="90">
        <f>IF(SUM(Prévisionnel!$C$46:$C$57)=0,'Compte de résultat'!$G36/12,'Compte de résultat'!$G36*VLOOKUP('Compte de résultat'!Z$61,Prévisionnel!$B$46:$C$57,2,0))</f>
        <v>0</v>
      </c>
      <c r="AA86" s="90">
        <f>IF(SUM(Prévisionnel!$C$46:$C$57)=0,'Compte de résultat'!$G36/12,'Compte de résultat'!$G36*VLOOKUP('Compte de résultat'!AA$61,Prévisionnel!$B$46:$C$57,2,0))</f>
        <v>0</v>
      </c>
      <c r="AB86" s="90">
        <f>IF(SUM(Prévisionnel!$C$46:$C$57)=0,'Compte de résultat'!$G36/12,'Compte de résultat'!$G36*VLOOKUP('Compte de résultat'!AB$61,Prévisionnel!$B$46:$C$57,2,0))</f>
        <v>0</v>
      </c>
      <c r="AC86" s="90">
        <f>IF(SUM(Prévisionnel!$C$46:$C$57)=0,'Compte de résultat'!$G36/12,'Compte de résultat'!$G36*VLOOKUP('Compte de résultat'!AC$61,Prévisionnel!$B$46:$C$57,2,0))</f>
        <v>0</v>
      </c>
      <c r="AD86" s="90">
        <f>IF(SUM(Prévisionnel!$C$46:$C$57)=0,'Compte de résultat'!$H36/12,'Compte de résultat'!$H36*VLOOKUP('Compte de résultat'!AD$61,Prévisionnel!$B$46:$C$57,2,0))</f>
        <v>0</v>
      </c>
      <c r="AE86" s="90">
        <f>IF(SUM(Prévisionnel!$C$46:$C$57)=0,'Compte de résultat'!$H36/12,'Compte de résultat'!$H36*VLOOKUP('Compte de résultat'!AE$61,Prévisionnel!$B$46:$C$57,2,0))</f>
        <v>0</v>
      </c>
      <c r="AF86" s="90">
        <f>IF(SUM(Prévisionnel!$C$46:$C$57)=0,'Compte de résultat'!$H36/12,'Compte de résultat'!$H36*VLOOKUP('Compte de résultat'!AF$61,Prévisionnel!$B$46:$C$57,2,0))</f>
        <v>0</v>
      </c>
      <c r="AG86" s="90">
        <f>IF(SUM(Prévisionnel!$C$46:$C$57)=0,'Compte de résultat'!$H36/12,'Compte de résultat'!$H36*VLOOKUP('Compte de résultat'!AG$61,Prévisionnel!$B$46:$C$57,2,0))</f>
        <v>0</v>
      </c>
      <c r="AH86" s="90">
        <f>IF(SUM(Prévisionnel!$C$46:$C$57)=0,'Compte de résultat'!$H36/12,'Compte de résultat'!$H36*VLOOKUP('Compte de résultat'!AH$61,Prévisionnel!$B$46:$C$57,2,0))</f>
        <v>0</v>
      </c>
      <c r="AI86" s="90">
        <f>IF(SUM(Prévisionnel!$C$46:$C$57)=0,'Compte de résultat'!$H36/12,'Compte de résultat'!$H36*VLOOKUP('Compte de résultat'!AI$61,Prévisionnel!$B$46:$C$57,2,0))</f>
        <v>0</v>
      </c>
      <c r="AJ86" s="90">
        <f>IF(SUM(Prévisionnel!$C$46:$C$57)=0,'Compte de résultat'!$H36/12,'Compte de résultat'!$H36*VLOOKUP('Compte de résultat'!AJ$61,Prévisionnel!$B$46:$C$57,2,0))</f>
        <v>0</v>
      </c>
      <c r="AK86" s="90">
        <f>IF(SUM(Prévisionnel!$C$46:$C$57)=0,'Compte de résultat'!$H36/12,'Compte de résultat'!$H36*VLOOKUP('Compte de résultat'!AK$61,Prévisionnel!$B$46:$C$57,2,0))</f>
        <v>0</v>
      </c>
      <c r="AL86" s="90">
        <f>IF(SUM(Prévisionnel!$C$46:$C$57)=0,'Compte de résultat'!$H36/12,'Compte de résultat'!$H36*VLOOKUP('Compte de résultat'!AL$61,Prévisionnel!$B$46:$C$57,2,0))</f>
        <v>0</v>
      </c>
      <c r="AM86" s="90">
        <f>IF(SUM(Prévisionnel!$C$46:$C$57)=0,'Compte de résultat'!$H36/12,'Compte de résultat'!$H36*VLOOKUP('Compte de résultat'!AM$61,Prévisionnel!$B$46:$C$57,2,0))</f>
        <v>0</v>
      </c>
      <c r="AN86" s="90">
        <f>IF(SUM(Prévisionnel!$C$46:$C$57)=0,'Compte de résultat'!$H36/12,'Compte de résultat'!$H36*VLOOKUP('Compte de résultat'!AN$61,Prévisionnel!$B$46:$C$57,2,0))</f>
        <v>0</v>
      </c>
      <c r="AO86" s="91">
        <f>IF(SUM(Prévisionnel!$C$46:$C$57)=0,'Compte de résultat'!$H36/12,'Compte de résultat'!$H36*VLOOKUP('Compte de résultat'!AO$61,Prévisionnel!$B$46:$C$57,2,0))</f>
        <v>0</v>
      </c>
    </row>
    <row r="87" spans="2:41" x14ac:dyDescent="0.55000000000000004">
      <c r="B87" s="89" t="str">
        <f>Prévisionnel!B103</f>
        <v>Libellé autre charge 6</v>
      </c>
      <c r="F87" s="90">
        <f>IF(SUM(Prévisionnel!$C$46:$C$57)=0,'Compte de résultat'!$F37/12,'Compte de résultat'!$F37*VLOOKUP('Compte de résultat'!F$61,Prévisionnel!$B$46:$C$57,2,0))</f>
        <v>0</v>
      </c>
      <c r="G87" s="90">
        <f>IF(SUM(Prévisionnel!$C$46:$C$57)=0,'Compte de résultat'!$F37/12,'Compte de résultat'!$F37*VLOOKUP('Compte de résultat'!G$61,Prévisionnel!$B$46:$C$57,2,0))</f>
        <v>0</v>
      </c>
      <c r="H87" s="90">
        <f>IF(SUM(Prévisionnel!$C$46:$C$57)=0,'Compte de résultat'!$F37/12,'Compte de résultat'!$F37*VLOOKUP('Compte de résultat'!H$61,Prévisionnel!$B$46:$C$57,2,0))</f>
        <v>0</v>
      </c>
      <c r="I87" s="90">
        <f>IF(SUM(Prévisionnel!$C$46:$C$57)=0,'Compte de résultat'!$F37/12,'Compte de résultat'!$F37*VLOOKUP('Compte de résultat'!I$61,Prévisionnel!$B$46:$C$57,2,0))</f>
        <v>0</v>
      </c>
      <c r="J87" s="90">
        <f>IF(SUM(Prévisionnel!$C$46:$C$57)=0,'Compte de résultat'!$F37/12,'Compte de résultat'!$F37*VLOOKUP('Compte de résultat'!J$61,Prévisionnel!$B$46:$C$57,2,0))</f>
        <v>0</v>
      </c>
      <c r="K87" s="90">
        <f>IF(SUM(Prévisionnel!$C$46:$C$57)=0,'Compte de résultat'!$F37/12,'Compte de résultat'!$F37*VLOOKUP('Compte de résultat'!K$61,Prévisionnel!$B$46:$C$57,2,0))</f>
        <v>0</v>
      </c>
      <c r="L87" s="90">
        <f>IF(SUM(Prévisionnel!$C$46:$C$57)=0,'Compte de résultat'!$F37/12,'Compte de résultat'!$F37*VLOOKUP('Compte de résultat'!L$61,Prévisionnel!$B$46:$C$57,2,0))</f>
        <v>0</v>
      </c>
      <c r="M87" s="90">
        <f>IF(SUM(Prévisionnel!$C$46:$C$57)=0,'Compte de résultat'!$F37/12,'Compte de résultat'!$F37*VLOOKUP('Compte de résultat'!M$61,Prévisionnel!$B$46:$C$57,2,0))</f>
        <v>0</v>
      </c>
      <c r="N87" s="90">
        <f>IF(SUM(Prévisionnel!$C$46:$C$57)=0,'Compte de résultat'!$F37/12,'Compte de résultat'!$F37*VLOOKUP('Compte de résultat'!N$61,Prévisionnel!$B$46:$C$57,2,0))</f>
        <v>0</v>
      </c>
      <c r="O87" s="90">
        <f>IF(SUM(Prévisionnel!$C$46:$C$57)=0,'Compte de résultat'!$F37/12,'Compte de résultat'!$F37*VLOOKUP('Compte de résultat'!O$61,Prévisionnel!$B$46:$C$57,2,0))</f>
        <v>0</v>
      </c>
      <c r="P87" s="90">
        <f>IF(SUM(Prévisionnel!$C$46:$C$57)=0,'Compte de résultat'!$F37/12,'Compte de résultat'!$F37*VLOOKUP('Compte de résultat'!P$61,Prévisionnel!$B$46:$C$57,2,0))</f>
        <v>0</v>
      </c>
      <c r="Q87" s="90">
        <f>IF(SUM(Prévisionnel!$C$46:$C$57)=0,'Compte de résultat'!$F37/12,'Compte de résultat'!$F37*VLOOKUP('Compte de résultat'!Q$61,Prévisionnel!$B$46:$C$57,2,0))</f>
        <v>0</v>
      </c>
      <c r="R87" s="90">
        <f>IF(SUM(Prévisionnel!$C$46:$C$57)=0,'Compte de résultat'!$G37/12,'Compte de résultat'!$G37*VLOOKUP('Compte de résultat'!R$61,Prévisionnel!$B$46:$C$57,2,0))</f>
        <v>0</v>
      </c>
      <c r="S87" s="90">
        <f>IF(SUM(Prévisionnel!$C$46:$C$57)=0,'Compte de résultat'!$G37/12,'Compte de résultat'!$G37*VLOOKUP('Compte de résultat'!S$61,Prévisionnel!$B$46:$C$57,2,0))</f>
        <v>0</v>
      </c>
      <c r="T87" s="90">
        <f>IF(SUM(Prévisionnel!$C$46:$C$57)=0,'Compte de résultat'!$G37/12,'Compte de résultat'!$G37*VLOOKUP('Compte de résultat'!T$61,Prévisionnel!$B$46:$C$57,2,0))</f>
        <v>0</v>
      </c>
      <c r="U87" s="90">
        <f>IF(SUM(Prévisionnel!$C$46:$C$57)=0,'Compte de résultat'!$G37/12,'Compte de résultat'!$G37*VLOOKUP('Compte de résultat'!U$61,Prévisionnel!$B$46:$C$57,2,0))</f>
        <v>0</v>
      </c>
      <c r="V87" s="90">
        <f>IF(SUM(Prévisionnel!$C$46:$C$57)=0,'Compte de résultat'!$G37/12,'Compte de résultat'!$G37*VLOOKUP('Compte de résultat'!V$61,Prévisionnel!$B$46:$C$57,2,0))</f>
        <v>0</v>
      </c>
      <c r="W87" s="90">
        <f>IF(SUM(Prévisionnel!$C$46:$C$57)=0,'Compte de résultat'!$G37/12,'Compte de résultat'!$G37*VLOOKUP('Compte de résultat'!W$61,Prévisionnel!$B$46:$C$57,2,0))</f>
        <v>0</v>
      </c>
      <c r="X87" s="90">
        <f>IF(SUM(Prévisionnel!$C$46:$C$57)=0,'Compte de résultat'!$G37/12,'Compte de résultat'!$G37*VLOOKUP('Compte de résultat'!X$61,Prévisionnel!$B$46:$C$57,2,0))</f>
        <v>0</v>
      </c>
      <c r="Y87" s="90">
        <f>IF(SUM(Prévisionnel!$C$46:$C$57)=0,'Compte de résultat'!$G37/12,'Compte de résultat'!$G37*VLOOKUP('Compte de résultat'!Y$61,Prévisionnel!$B$46:$C$57,2,0))</f>
        <v>0</v>
      </c>
      <c r="Z87" s="90">
        <f>IF(SUM(Prévisionnel!$C$46:$C$57)=0,'Compte de résultat'!$G37/12,'Compte de résultat'!$G37*VLOOKUP('Compte de résultat'!Z$61,Prévisionnel!$B$46:$C$57,2,0))</f>
        <v>0</v>
      </c>
      <c r="AA87" s="90">
        <f>IF(SUM(Prévisionnel!$C$46:$C$57)=0,'Compte de résultat'!$G37/12,'Compte de résultat'!$G37*VLOOKUP('Compte de résultat'!AA$61,Prévisionnel!$B$46:$C$57,2,0))</f>
        <v>0</v>
      </c>
      <c r="AB87" s="90">
        <f>IF(SUM(Prévisionnel!$C$46:$C$57)=0,'Compte de résultat'!$G37/12,'Compte de résultat'!$G37*VLOOKUP('Compte de résultat'!AB$61,Prévisionnel!$B$46:$C$57,2,0))</f>
        <v>0</v>
      </c>
      <c r="AC87" s="90">
        <f>IF(SUM(Prévisionnel!$C$46:$C$57)=0,'Compte de résultat'!$G37/12,'Compte de résultat'!$G37*VLOOKUP('Compte de résultat'!AC$61,Prévisionnel!$B$46:$C$57,2,0))</f>
        <v>0</v>
      </c>
      <c r="AD87" s="90">
        <f>IF(SUM(Prévisionnel!$C$46:$C$57)=0,'Compte de résultat'!$H37/12,'Compte de résultat'!$H37*VLOOKUP('Compte de résultat'!AD$61,Prévisionnel!$B$46:$C$57,2,0))</f>
        <v>0</v>
      </c>
      <c r="AE87" s="90">
        <f>IF(SUM(Prévisionnel!$C$46:$C$57)=0,'Compte de résultat'!$H37/12,'Compte de résultat'!$H37*VLOOKUP('Compte de résultat'!AE$61,Prévisionnel!$B$46:$C$57,2,0))</f>
        <v>0</v>
      </c>
      <c r="AF87" s="90">
        <f>IF(SUM(Prévisionnel!$C$46:$C$57)=0,'Compte de résultat'!$H37/12,'Compte de résultat'!$H37*VLOOKUP('Compte de résultat'!AF$61,Prévisionnel!$B$46:$C$57,2,0))</f>
        <v>0</v>
      </c>
      <c r="AG87" s="90">
        <f>IF(SUM(Prévisionnel!$C$46:$C$57)=0,'Compte de résultat'!$H37/12,'Compte de résultat'!$H37*VLOOKUP('Compte de résultat'!AG$61,Prévisionnel!$B$46:$C$57,2,0))</f>
        <v>0</v>
      </c>
      <c r="AH87" s="90">
        <f>IF(SUM(Prévisionnel!$C$46:$C$57)=0,'Compte de résultat'!$H37/12,'Compte de résultat'!$H37*VLOOKUP('Compte de résultat'!AH$61,Prévisionnel!$B$46:$C$57,2,0))</f>
        <v>0</v>
      </c>
      <c r="AI87" s="90">
        <f>IF(SUM(Prévisionnel!$C$46:$C$57)=0,'Compte de résultat'!$H37/12,'Compte de résultat'!$H37*VLOOKUP('Compte de résultat'!AI$61,Prévisionnel!$B$46:$C$57,2,0))</f>
        <v>0</v>
      </c>
      <c r="AJ87" s="90">
        <f>IF(SUM(Prévisionnel!$C$46:$C$57)=0,'Compte de résultat'!$H37/12,'Compte de résultat'!$H37*VLOOKUP('Compte de résultat'!AJ$61,Prévisionnel!$B$46:$C$57,2,0))</f>
        <v>0</v>
      </c>
      <c r="AK87" s="90">
        <f>IF(SUM(Prévisionnel!$C$46:$C$57)=0,'Compte de résultat'!$H37/12,'Compte de résultat'!$H37*VLOOKUP('Compte de résultat'!AK$61,Prévisionnel!$B$46:$C$57,2,0))</f>
        <v>0</v>
      </c>
      <c r="AL87" s="90">
        <f>IF(SUM(Prévisionnel!$C$46:$C$57)=0,'Compte de résultat'!$H37/12,'Compte de résultat'!$H37*VLOOKUP('Compte de résultat'!AL$61,Prévisionnel!$B$46:$C$57,2,0))</f>
        <v>0</v>
      </c>
      <c r="AM87" s="90">
        <f>IF(SUM(Prévisionnel!$C$46:$C$57)=0,'Compte de résultat'!$H37/12,'Compte de résultat'!$H37*VLOOKUP('Compte de résultat'!AM$61,Prévisionnel!$B$46:$C$57,2,0))</f>
        <v>0</v>
      </c>
      <c r="AN87" s="90">
        <f>IF(SUM(Prévisionnel!$C$46:$C$57)=0,'Compte de résultat'!$H37/12,'Compte de résultat'!$H37*VLOOKUP('Compte de résultat'!AN$61,Prévisionnel!$B$46:$C$57,2,0))</f>
        <v>0</v>
      </c>
      <c r="AO87" s="91">
        <f>IF(SUM(Prévisionnel!$C$46:$C$57)=0,'Compte de résultat'!$H37/12,'Compte de résultat'!$H37*VLOOKUP('Compte de résultat'!AO$61,Prévisionnel!$B$46:$C$57,2,0))</f>
        <v>0</v>
      </c>
    </row>
    <row r="88" spans="2:41" x14ac:dyDescent="0.55000000000000004">
      <c r="B88" s="92"/>
      <c r="F88" s="90"/>
      <c r="G88" s="90"/>
      <c r="H88" s="90"/>
      <c r="I88" s="90"/>
      <c r="J88" s="90"/>
      <c r="K88" s="90"/>
      <c r="L88" s="90"/>
      <c r="M88" s="90"/>
      <c r="N88" s="90"/>
      <c r="O88" s="90"/>
      <c r="P88" s="90"/>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1"/>
    </row>
    <row r="89" spans="2:41" x14ac:dyDescent="0.55000000000000004">
      <c r="B89" s="93" t="s">
        <v>28</v>
      </c>
      <c r="C89" s="94"/>
      <c r="D89" s="94"/>
      <c r="E89" s="94"/>
      <c r="F89" s="108">
        <f t="shared" ref="F89:AO89" si="10">SUM(F66:F67)</f>
        <v>0</v>
      </c>
      <c r="G89" s="108">
        <f t="shared" si="10"/>
        <v>0</v>
      </c>
      <c r="H89" s="108">
        <f t="shared" si="10"/>
        <v>0</v>
      </c>
      <c r="I89" s="108">
        <f t="shared" si="10"/>
        <v>0</v>
      </c>
      <c r="J89" s="108">
        <f t="shared" si="10"/>
        <v>0</v>
      </c>
      <c r="K89" s="108">
        <f t="shared" si="10"/>
        <v>0</v>
      </c>
      <c r="L89" s="108">
        <f t="shared" si="10"/>
        <v>0</v>
      </c>
      <c r="M89" s="108">
        <f t="shared" si="10"/>
        <v>0</v>
      </c>
      <c r="N89" s="108">
        <f t="shared" si="10"/>
        <v>0</v>
      </c>
      <c r="O89" s="108">
        <f t="shared" si="10"/>
        <v>0</v>
      </c>
      <c r="P89" s="108">
        <f t="shared" si="10"/>
        <v>0</v>
      </c>
      <c r="Q89" s="108">
        <f t="shared" si="10"/>
        <v>0</v>
      </c>
      <c r="R89" s="108">
        <f t="shared" si="10"/>
        <v>0</v>
      </c>
      <c r="S89" s="108">
        <f t="shared" si="10"/>
        <v>0</v>
      </c>
      <c r="T89" s="108">
        <f t="shared" si="10"/>
        <v>0</v>
      </c>
      <c r="U89" s="108">
        <f t="shared" si="10"/>
        <v>0</v>
      </c>
      <c r="V89" s="108">
        <f t="shared" si="10"/>
        <v>0</v>
      </c>
      <c r="W89" s="108">
        <f t="shared" si="10"/>
        <v>0</v>
      </c>
      <c r="X89" s="108">
        <f t="shared" si="10"/>
        <v>0</v>
      </c>
      <c r="Y89" s="108">
        <f t="shared" si="10"/>
        <v>0</v>
      </c>
      <c r="Z89" s="108">
        <f t="shared" si="10"/>
        <v>0</v>
      </c>
      <c r="AA89" s="108">
        <f t="shared" si="10"/>
        <v>0</v>
      </c>
      <c r="AB89" s="108">
        <f t="shared" si="10"/>
        <v>0</v>
      </c>
      <c r="AC89" s="108">
        <f t="shared" si="10"/>
        <v>0</v>
      </c>
      <c r="AD89" s="108">
        <f t="shared" si="10"/>
        <v>0</v>
      </c>
      <c r="AE89" s="108">
        <f t="shared" si="10"/>
        <v>0</v>
      </c>
      <c r="AF89" s="108">
        <f t="shared" si="10"/>
        <v>0</v>
      </c>
      <c r="AG89" s="108">
        <f t="shared" si="10"/>
        <v>0</v>
      </c>
      <c r="AH89" s="108">
        <f t="shared" si="10"/>
        <v>0</v>
      </c>
      <c r="AI89" s="108">
        <f t="shared" si="10"/>
        <v>0</v>
      </c>
      <c r="AJ89" s="108">
        <f t="shared" si="10"/>
        <v>0</v>
      </c>
      <c r="AK89" s="108">
        <f t="shared" si="10"/>
        <v>0</v>
      </c>
      <c r="AL89" s="108">
        <f t="shared" si="10"/>
        <v>0</v>
      </c>
      <c r="AM89" s="108">
        <f t="shared" si="10"/>
        <v>0</v>
      </c>
      <c r="AN89" s="108">
        <f t="shared" si="10"/>
        <v>0</v>
      </c>
      <c r="AO89" s="109">
        <f t="shared" si="10"/>
        <v>0</v>
      </c>
    </row>
    <row r="90" spans="2:41" x14ac:dyDescent="0.55000000000000004">
      <c r="B90" s="97" t="s">
        <v>29</v>
      </c>
      <c r="F90" s="90">
        <f>-'Données du projet'!$C$28*'Compte de résultat'!F$62</f>
        <v>0</v>
      </c>
      <c r="G90" s="90">
        <f>-'Données du projet'!$C$28*'Compte de résultat'!G$62</f>
        <v>0</v>
      </c>
      <c r="H90" s="90">
        <f>-'Données du projet'!$C$28*'Compte de résultat'!H$62</f>
        <v>0</v>
      </c>
      <c r="I90" s="90">
        <f>-'Données du projet'!$C$28*'Compte de résultat'!I$62</f>
        <v>0</v>
      </c>
      <c r="J90" s="90">
        <f>-'Données du projet'!$C$28*'Compte de résultat'!J$62</f>
        <v>0</v>
      </c>
      <c r="K90" s="90">
        <f>-'Données du projet'!$C$28*'Compte de résultat'!K$62</f>
        <v>0</v>
      </c>
      <c r="L90" s="90">
        <f>-'Données du projet'!$C$28*'Compte de résultat'!L$62</f>
        <v>0</v>
      </c>
      <c r="M90" s="90">
        <f>-'Données du projet'!$C$28*'Compte de résultat'!M$62</f>
        <v>0</v>
      </c>
      <c r="N90" s="90">
        <f>-'Données du projet'!$C$28*'Compte de résultat'!N$62</f>
        <v>0</v>
      </c>
      <c r="O90" s="90">
        <f>-'Données du projet'!$C$28*'Compte de résultat'!O$62</f>
        <v>0</v>
      </c>
      <c r="P90" s="90">
        <f>-'Données du projet'!$C$28*'Compte de résultat'!P$62</f>
        <v>0</v>
      </c>
      <c r="Q90" s="90">
        <f>-'Données du projet'!$C$28*'Compte de résultat'!Q$62</f>
        <v>0</v>
      </c>
      <c r="R90" s="90">
        <f>-'Données du projet'!$C$28*'Compte de résultat'!R$62</f>
        <v>0</v>
      </c>
      <c r="S90" s="90">
        <f>-'Données du projet'!$C$28*'Compte de résultat'!S$62</f>
        <v>0</v>
      </c>
      <c r="T90" s="90">
        <f>-'Données du projet'!$C$28*'Compte de résultat'!T$62</f>
        <v>0</v>
      </c>
      <c r="U90" s="90">
        <f>-'Données du projet'!$C$28*'Compte de résultat'!U$62</f>
        <v>0</v>
      </c>
      <c r="V90" s="90">
        <f>-'Données du projet'!$C$28*'Compte de résultat'!V$62</f>
        <v>0</v>
      </c>
      <c r="W90" s="90">
        <f>-'Données du projet'!$C$28*'Compte de résultat'!W$62</f>
        <v>0</v>
      </c>
      <c r="X90" s="90">
        <f>-'Données du projet'!$C$28*'Compte de résultat'!X$62</f>
        <v>0</v>
      </c>
      <c r="Y90" s="90">
        <f>-'Données du projet'!$C$28*'Compte de résultat'!Y$62</f>
        <v>0</v>
      </c>
      <c r="Z90" s="90">
        <f>-'Données du projet'!$C$28*'Compte de résultat'!Z$62</f>
        <v>0</v>
      </c>
      <c r="AA90" s="90">
        <f>-'Données du projet'!$C$28*'Compte de résultat'!AA$62</f>
        <v>0</v>
      </c>
      <c r="AB90" s="90">
        <f>-'Données du projet'!$C$28*'Compte de résultat'!AB$62</f>
        <v>0</v>
      </c>
      <c r="AC90" s="90">
        <f>-'Données du projet'!$C$28*'Compte de résultat'!AC$62</f>
        <v>0</v>
      </c>
      <c r="AD90" s="90">
        <f>-'Données du projet'!$C$28*'Compte de résultat'!AD$62</f>
        <v>0</v>
      </c>
      <c r="AE90" s="90">
        <f>-'Données du projet'!$C$28*'Compte de résultat'!AE$62</f>
        <v>0</v>
      </c>
      <c r="AF90" s="90">
        <f>-'Données du projet'!$C$28*'Compte de résultat'!AF$62</f>
        <v>0</v>
      </c>
      <c r="AG90" s="90">
        <f>-'Données du projet'!$C$28*'Compte de résultat'!AG$62</f>
        <v>0</v>
      </c>
      <c r="AH90" s="90">
        <f>-'Données du projet'!$C$28*'Compte de résultat'!AH$62</f>
        <v>0</v>
      </c>
      <c r="AI90" s="90">
        <f>-'Données du projet'!$C$28*'Compte de résultat'!AI$62</f>
        <v>0</v>
      </c>
      <c r="AJ90" s="90">
        <f>-'Données du projet'!$C$28*'Compte de résultat'!AJ$62</f>
        <v>0</v>
      </c>
      <c r="AK90" s="90">
        <f>-'Données du projet'!$C$28*'Compte de résultat'!AK$62</f>
        <v>0</v>
      </c>
      <c r="AL90" s="90">
        <f>-'Données du projet'!$C$28*'Compte de résultat'!AL$62</f>
        <v>0</v>
      </c>
      <c r="AM90" s="90">
        <f>-'Données du projet'!$C$28*'Compte de résultat'!AM$62</f>
        <v>0</v>
      </c>
      <c r="AN90" s="90">
        <f>-'Données du projet'!$C$28*'Compte de résultat'!AN$62</f>
        <v>0</v>
      </c>
      <c r="AO90" s="91">
        <f>-'Données du projet'!$C$28*'Compte de résultat'!AO$62</f>
        <v>0</v>
      </c>
    </row>
    <row r="91" spans="2:41" x14ac:dyDescent="0.55000000000000004">
      <c r="B91" s="97" t="s">
        <v>30</v>
      </c>
      <c r="F91" s="90">
        <f>$F$41/12</f>
        <v>0</v>
      </c>
      <c r="G91" s="90">
        <f t="shared" ref="G91:Q91" si="11">$F$41/12</f>
        <v>0</v>
      </c>
      <c r="H91" s="90">
        <f t="shared" si="11"/>
        <v>0</v>
      </c>
      <c r="I91" s="90">
        <f t="shared" si="11"/>
        <v>0</v>
      </c>
      <c r="J91" s="90">
        <f t="shared" si="11"/>
        <v>0</v>
      </c>
      <c r="K91" s="90">
        <f t="shared" si="11"/>
        <v>0</v>
      </c>
      <c r="L91" s="90">
        <f t="shared" si="11"/>
        <v>0</v>
      </c>
      <c r="M91" s="90">
        <f t="shared" si="11"/>
        <v>0</v>
      </c>
      <c r="N91" s="90">
        <f t="shared" si="11"/>
        <v>0</v>
      </c>
      <c r="O91" s="90">
        <f t="shared" si="11"/>
        <v>0</v>
      </c>
      <c r="P91" s="90">
        <f t="shared" si="11"/>
        <v>0</v>
      </c>
      <c r="Q91" s="90">
        <f t="shared" si="11"/>
        <v>0</v>
      </c>
      <c r="R91" s="90">
        <f>$G$41/12</f>
        <v>0</v>
      </c>
      <c r="S91" s="90">
        <f t="shared" ref="S91:AC91" si="12">$G$41/12</f>
        <v>0</v>
      </c>
      <c r="T91" s="90">
        <f t="shared" si="12"/>
        <v>0</v>
      </c>
      <c r="U91" s="90">
        <f t="shared" si="12"/>
        <v>0</v>
      </c>
      <c r="V91" s="90">
        <f t="shared" si="12"/>
        <v>0</v>
      </c>
      <c r="W91" s="90">
        <f t="shared" si="12"/>
        <v>0</v>
      </c>
      <c r="X91" s="90">
        <f t="shared" si="12"/>
        <v>0</v>
      </c>
      <c r="Y91" s="90">
        <f t="shared" si="12"/>
        <v>0</v>
      </c>
      <c r="Z91" s="90">
        <f t="shared" si="12"/>
        <v>0</v>
      </c>
      <c r="AA91" s="90">
        <f t="shared" si="12"/>
        <v>0</v>
      </c>
      <c r="AB91" s="90">
        <f t="shared" si="12"/>
        <v>0</v>
      </c>
      <c r="AC91" s="90">
        <f t="shared" si="12"/>
        <v>0</v>
      </c>
      <c r="AD91" s="90">
        <f>$H$41/12</f>
        <v>0</v>
      </c>
      <c r="AE91" s="90">
        <f t="shared" ref="AE91:AO91" si="13">$H$41/12</f>
        <v>0</v>
      </c>
      <c r="AF91" s="90">
        <f t="shared" si="13"/>
        <v>0</v>
      </c>
      <c r="AG91" s="90">
        <f t="shared" si="13"/>
        <v>0</v>
      </c>
      <c r="AH91" s="90">
        <f t="shared" si="13"/>
        <v>0</v>
      </c>
      <c r="AI91" s="90">
        <f t="shared" si="13"/>
        <v>0</v>
      </c>
      <c r="AJ91" s="90">
        <f t="shared" si="13"/>
        <v>0</v>
      </c>
      <c r="AK91" s="90">
        <f t="shared" si="13"/>
        <v>0</v>
      </c>
      <c r="AL91" s="90">
        <f t="shared" si="13"/>
        <v>0</v>
      </c>
      <c r="AM91" s="90">
        <f t="shared" si="13"/>
        <v>0</v>
      </c>
      <c r="AN91" s="90">
        <f t="shared" si="13"/>
        <v>0</v>
      </c>
      <c r="AO91" s="91">
        <f t="shared" si="13"/>
        <v>0</v>
      </c>
    </row>
    <row r="92" spans="2:41" x14ac:dyDescent="0.55000000000000004">
      <c r="B92" s="98" t="s">
        <v>31</v>
      </c>
      <c r="F92" s="90">
        <f>$F$42/12</f>
        <v>0</v>
      </c>
      <c r="G92" s="90">
        <f t="shared" ref="G92:Q92" si="14">$F$42/12</f>
        <v>0</v>
      </c>
      <c r="H92" s="90">
        <f t="shared" si="14"/>
        <v>0</v>
      </c>
      <c r="I92" s="90">
        <f t="shared" si="14"/>
        <v>0</v>
      </c>
      <c r="J92" s="90">
        <f t="shared" si="14"/>
        <v>0</v>
      </c>
      <c r="K92" s="90">
        <f t="shared" si="14"/>
        <v>0</v>
      </c>
      <c r="L92" s="90">
        <f t="shared" si="14"/>
        <v>0</v>
      </c>
      <c r="M92" s="90">
        <f t="shared" si="14"/>
        <v>0</v>
      </c>
      <c r="N92" s="90">
        <f t="shared" si="14"/>
        <v>0</v>
      </c>
      <c r="O92" s="90">
        <f t="shared" si="14"/>
        <v>0</v>
      </c>
      <c r="P92" s="90">
        <f t="shared" si="14"/>
        <v>0</v>
      </c>
      <c r="Q92" s="90">
        <f t="shared" si="14"/>
        <v>0</v>
      </c>
      <c r="R92" s="90">
        <f>$G$42/12</f>
        <v>0</v>
      </c>
      <c r="S92" s="90">
        <f t="shared" ref="S92:AC92" si="15">$G$42/12</f>
        <v>0</v>
      </c>
      <c r="T92" s="90">
        <f t="shared" si="15"/>
        <v>0</v>
      </c>
      <c r="U92" s="90">
        <f t="shared" si="15"/>
        <v>0</v>
      </c>
      <c r="V92" s="90">
        <f t="shared" si="15"/>
        <v>0</v>
      </c>
      <c r="W92" s="90">
        <f t="shared" si="15"/>
        <v>0</v>
      </c>
      <c r="X92" s="90">
        <f t="shared" si="15"/>
        <v>0</v>
      </c>
      <c r="Y92" s="90">
        <f t="shared" si="15"/>
        <v>0</v>
      </c>
      <c r="Z92" s="90">
        <f t="shared" si="15"/>
        <v>0</v>
      </c>
      <c r="AA92" s="90">
        <f t="shared" si="15"/>
        <v>0</v>
      </c>
      <c r="AB92" s="90">
        <f t="shared" si="15"/>
        <v>0</v>
      </c>
      <c r="AC92" s="90">
        <f t="shared" si="15"/>
        <v>0</v>
      </c>
      <c r="AD92" s="90">
        <f>$H$42/12</f>
        <v>0</v>
      </c>
      <c r="AE92" s="90">
        <f t="shared" ref="AE92:AO92" si="16">$H$42/12</f>
        <v>0</v>
      </c>
      <c r="AF92" s="90">
        <f t="shared" si="16"/>
        <v>0</v>
      </c>
      <c r="AG92" s="90">
        <f t="shared" si="16"/>
        <v>0</v>
      </c>
      <c r="AH92" s="90">
        <f t="shared" si="16"/>
        <v>0</v>
      </c>
      <c r="AI92" s="90">
        <f t="shared" si="16"/>
        <v>0</v>
      </c>
      <c r="AJ92" s="90">
        <f t="shared" si="16"/>
        <v>0</v>
      </c>
      <c r="AK92" s="90">
        <f t="shared" si="16"/>
        <v>0</v>
      </c>
      <c r="AL92" s="90">
        <f t="shared" si="16"/>
        <v>0</v>
      </c>
      <c r="AM92" s="90">
        <f t="shared" si="16"/>
        <v>0</v>
      </c>
      <c r="AN92" s="90">
        <f t="shared" si="16"/>
        <v>0</v>
      </c>
      <c r="AO92" s="91">
        <f t="shared" si="16"/>
        <v>0</v>
      </c>
    </row>
    <row r="93" spans="2:41" x14ac:dyDescent="0.55000000000000004">
      <c r="B93" s="97" t="s">
        <v>32</v>
      </c>
      <c r="F93" s="90">
        <f>$F$43/12</f>
        <v>0</v>
      </c>
      <c r="G93" s="90">
        <f t="shared" ref="G93:Q93" si="17">$F$43/12</f>
        <v>0</v>
      </c>
      <c r="H93" s="90">
        <f t="shared" si="17"/>
        <v>0</v>
      </c>
      <c r="I93" s="90">
        <f t="shared" si="17"/>
        <v>0</v>
      </c>
      <c r="J93" s="90">
        <f t="shared" si="17"/>
        <v>0</v>
      </c>
      <c r="K93" s="90">
        <f t="shared" si="17"/>
        <v>0</v>
      </c>
      <c r="L93" s="90">
        <f t="shared" si="17"/>
        <v>0</v>
      </c>
      <c r="M93" s="90">
        <f t="shared" si="17"/>
        <v>0</v>
      </c>
      <c r="N93" s="90">
        <f t="shared" si="17"/>
        <v>0</v>
      </c>
      <c r="O93" s="90">
        <f t="shared" si="17"/>
        <v>0</v>
      </c>
      <c r="P93" s="90">
        <f t="shared" si="17"/>
        <v>0</v>
      </c>
      <c r="Q93" s="90">
        <f t="shared" si="17"/>
        <v>0</v>
      </c>
      <c r="R93" s="90">
        <f>$G$43/12</f>
        <v>0</v>
      </c>
      <c r="S93" s="90">
        <f t="shared" ref="S93:AC93" si="18">$G$43/12</f>
        <v>0</v>
      </c>
      <c r="T93" s="90">
        <f t="shared" si="18"/>
        <v>0</v>
      </c>
      <c r="U93" s="90">
        <f t="shared" si="18"/>
        <v>0</v>
      </c>
      <c r="V93" s="90">
        <f t="shared" si="18"/>
        <v>0</v>
      </c>
      <c r="W93" s="90">
        <f t="shared" si="18"/>
        <v>0</v>
      </c>
      <c r="X93" s="90">
        <f t="shared" si="18"/>
        <v>0</v>
      </c>
      <c r="Y93" s="90">
        <f t="shared" si="18"/>
        <v>0</v>
      </c>
      <c r="Z93" s="90">
        <f t="shared" si="18"/>
        <v>0</v>
      </c>
      <c r="AA93" s="90">
        <f t="shared" si="18"/>
        <v>0</v>
      </c>
      <c r="AB93" s="90">
        <f t="shared" si="18"/>
        <v>0</v>
      </c>
      <c r="AC93" s="90">
        <f t="shared" si="18"/>
        <v>0</v>
      </c>
      <c r="AD93" s="90">
        <f>$H$43/12</f>
        <v>0</v>
      </c>
      <c r="AE93" s="90">
        <f t="shared" ref="AE93:AO93" si="19">$H$43/12</f>
        <v>0</v>
      </c>
      <c r="AF93" s="90">
        <f t="shared" si="19"/>
        <v>0</v>
      </c>
      <c r="AG93" s="90">
        <f t="shared" si="19"/>
        <v>0</v>
      </c>
      <c r="AH93" s="90">
        <f t="shared" si="19"/>
        <v>0</v>
      </c>
      <c r="AI93" s="90">
        <f t="shared" si="19"/>
        <v>0</v>
      </c>
      <c r="AJ93" s="90">
        <f t="shared" si="19"/>
        <v>0</v>
      </c>
      <c r="AK93" s="90">
        <f t="shared" si="19"/>
        <v>0</v>
      </c>
      <c r="AL93" s="90">
        <f t="shared" si="19"/>
        <v>0</v>
      </c>
      <c r="AM93" s="90">
        <f t="shared" si="19"/>
        <v>0</v>
      </c>
      <c r="AN93" s="90">
        <f t="shared" si="19"/>
        <v>0</v>
      </c>
      <c r="AO93" s="91">
        <f t="shared" si="19"/>
        <v>0</v>
      </c>
    </row>
    <row r="94" spans="2:41" x14ac:dyDescent="0.55000000000000004">
      <c r="B94" s="98" t="s">
        <v>33</v>
      </c>
      <c r="E94" s="99" t="s">
        <v>34</v>
      </c>
      <c r="F94" s="90">
        <f>$F$44/12</f>
        <v>0</v>
      </c>
      <c r="G94" s="90">
        <f t="shared" ref="G94:Q94" si="20">$F$44/12</f>
        <v>0</v>
      </c>
      <c r="H94" s="90">
        <f t="shared" si="20"/>
        <v>0</v>
      </c>
      <c r="I94" s="90">
        <f t="shared" si="20"/>
        <v>0</v>
      </c>
      <c r="J94" s="90">
        <f t="shared" si="20"/>
        <v>0</v>
      </c>
      <c r="K94" s="90">
        <f t="shared" si="20"/>
        <v>0</v>
      </c>
      <c r="L94" s="90">
        <f t="shared" si="20"/>
        <v>0</v>
      </c>
      <c r="M94" s="90">
        <f t="shared" si="20"/>
        <v>0</v>
      </c>
      <c r="N94" s="90">
        <f t="shared" si="20"/>
        <v>0</v>
      </c>
      <c r="O94" s="90">
        <f t="shared" si="20"/>
        <v>0</v>
      </c>
      <c r="P94" s="90">
        <f t="shared" si="20"/>
        <v>0</v>
      </c>
      <c r="Q94" s="90">
        <f t="shared" si="20"/>
        <v>0</v>
      </c>
      <c r="R94" s="90">
        <f>$G$44/12</f>
        <v>0</v>
      </c>
      <c r="S94" s="90">
        <f t="shared" ref="S94:AC94" si="21">$G$44/12</f>
        <v>0</v>
      </c>
      <c r="T94" s="90">
        <f t="shared" si="21"/>
        <v>0</v>
      </c>
      <c r="U94" s="90">
        <f t="shared" si="21"/>
        <v>0</v>
      </c>
      <c r="V94" s="90">
        <f t="shared" si="21"/>
        <v>0</v>
      </c>
      <c r="W94" s="90">
        <f t="shared" si="21"/>
        <v>0</v>
      </c>
      <c r="X94" s="90">
        <f t="shared" si="21"/>
        <v>0</v>
      </c>
      <c r="Y94" s="90">
        <f t="shared" si="21"/>
        <v>0</v>
      </c>
      <c r="Z94" s="90">
        <f t="shared" si="21"/>
        <v>0</v>
      </c>
      <c r="AA94" s="90">
        <f t="shared" si="21"/>
        <v>0</v>
      </c>
      <c r="AB94" s="90">
        <f t="shared" si="21"/>
        <v>0</v>
      </c>
      <c r="AC94" s="90">
        <f t="shared" si="21"/>
        <v>0</v>
      </c>
      <c r="AD94" s="90">
        <f>$H$44/12</f>
        <v>0</v>
      </c>
      <c r="AE94" s="90">
        <f t="shared" ref="AE94:AO94" si="22">$H$44/12</f>
        <v>0</v>
      </c>
      <c r="AF94" s="90">
        <f t="shared" si="22"/>
        <v>0</v>
      </c>
      <c r="AG94" s="90">
        <f t="shared" si="22"/>
        <v>0</v>
      </c>
      <c r="AH94" s="90">
        <f t="shared" si="22"/>
        <v>0</v>
      </c>
      <c r="AI94" s="90">
        <f t="shared" si="22"/>
        <v>0</v>
      </c>
      <c r="AJ94" s="90">
        <f t="shared" si="22"/>
        <v>0</v>
      </c>
      <c r="AK94" s="90">
        <f t="shared" si="22"/>
        <v>0</v>
      </c>
      <c r="AL94" s="90">
        <f t="shared" si="22"/>
        <v>0</v>
      </c>
      <c r="AM94" s="90">
        <f t="shared" si="22"/>
        <v>0</v>
      </c>
      <c r="AN94" s="90">
        <f t="shared" si="22"/>
        <v>0</v>
      </c>
      <c r="AO94" s="91">
        <f t="shared" si="22"/>
        <v>0</v>
      </c>
    </row>
    <row r="95" spans="2:41" x14ac:dyDescent="0.55000000000000004">
      <c r="B95" s="93" t="s">
        <v>35</v>
      </c>
      <c r="C95" s="94"/>
      <c r="D95" s="94"/>
      <c r="E95" s="94"/>
      <c r="F95" s="108">
        <f>SUM(F89:F94)</f>
        <v>0</v>
      </c>
      <c r="G95" s="108">
        <f t="shared" ref="G95:AO95" si="23">SUM(G89:G94)</f>
        <v>0</v>
      </c>
      <c r="H95" s="108">
        <f t="shared" si="23"/>
        <v>0</v>
      </c>
      <c r="I95" s="108">
        <f t="shared" si="23"/>
        <v>0</v>
      </c>
      <c r="J95" s="108">
        <f t="shared" si="23"/>
        <v>0</v>
      </c>
      <c r="K95" s="108">
        <f t="shared" si="23"/>
        <v>0</v>
      </c>
      <c r="L95" s="108">
        <f t="shared" si="23"/>
        <v>0</v>
      </c>
      <c r="M95" s="108">
        <f t="shared" si="23"/>
        <v>0</v>
      </c>
      <c r="N95" s="108">
        <f t="shared" si="23"/>
        <v>0</v>
      </c>
      <c r="O95" s="108">
        <f t="shared" si="23"/>
        <v>0</v>
      </c>
      <c r="P95" s="108">
        <f t="shared" si="23"/>
        <v>0</v>
      </c>
      <c r="Q95" s="108">
        <f t="shared" si="23"/>
        <v>0</v>
      </c>
      <c r="R95" s="108">
        <f t="shared" si="23"/>
        <v>0</v>
      </c>
      <c r="S95" s="108">
        <f t="shared" si="23"/>
        <v>0</v>
      </c>
      <c r="T95" s="108">
        <f t="shared" si="23"/>
        <v>0</v>
      </c>
      <c r="U95" s="108">
        <f t="shared" si="23"/>
        <v>0</v>
      </c>
      <c r="V95" s="108">
        <f t="shared" si="23"/>
        <v>0</v>
      </c>
      <c r="W95" s="108">
        <f t="shared" si="23"/>
        <v>0</v>
      </c>
      <c r="X95" s="108">
        <f t="shared" si="23"/>
        <v>0</v>
      </c>
      <c r="Y95" s="108">
        <f t="shared" si="23"/>
        <v>0</v>
      </c>
      <c r="Z95" s="108">
        <f t="shared" si="23"/>
        <v>0</v>
      </c>
      <c r="AA95" s="108">
        <f t="shared" si="23"/>
        <v>0</v>
      </c>
      <c r="AB95" s="108">
        <f t="shared" si="23"/>
        <v>0</v>
      </c>
      <c r="AC95" s="108">
        <f t="shared" si="23"/>
        <v>0</v>
      </c>
      <c r="AD95" s="108">
        <f>SUM(AD89:AD94)</f>
        <v>0</v>
      </c>
      <c r="AE95" s="108">
        <f t="shared" si="23"/>
        <v>0</v>
      </c>
      <c r="AF95" s="108">
        <f t="shared" si="23"/>
        <v>0</v>
      </c>
      <c r="AG95" s="108">
        <f t="shared" si="23"/>
        <v>0</v>
      </c>
      <c r="AH95" s="108">
        <f t="shared" si="23"/>
        <v>0</v>
      </c>
      <c r="AI95" s="108">
        <f t="shared" si="23"/>
        <v>0</v>
      </c>
      <c r="AJ95" s="108">
        <f t="shared" si="23"/>
        <v>0</v>
      </c>
      <c r="AK95" s="108">
        <f t="shared" si="23"/>
        <v>0</v>
      </c>
      <c r="AL95" s="108">
        <f t="shared" si="23"/>
        <v>0</v>
      </c>
      <c r="AM95" s="108">
        <f t="shared" si="23"/>
        <v>0</v>
      </c>
      <c r="AN95" s="108">
        <f t="shared" si="23"/>
        <v>0</v>
      </c>
      <c r="AO95" s="109">
        <f t="shared" si="23"/>
        <v>0</v>
      </c>
    </row>
    <row r="96" spans="2:41" x14ac:dyDescent="0.55000000000000004">
      <c r="B96" s="97" t="s">
        <v>127</v>
      </c>
      <c r="C96" s="11"/>
      <c r="D96" s="11"/>
      <c r="E96" s="11"/>
      <c r="F96" s="90">
        <f>$F$46/12</f>
        <v>0</v>
      </c>
      <c r="G96" s="90">
        <f t="shared" ref="G96:Q96" si="24">$F$46/12</f>
        <v>0</v>
      </c>
      <c r="H96" s="90">
        <f t="shared" si="24"/>
        <v>0</v>
      </c>
      <c r="I96" s="90">
        <f t="shared" si="24"/>
        <v>0</v>
      </c>
      <c r="J96" s="90">
        <f t="shared" si="24"/>
        <v>0</v>
      </c>
      <c r="K96" s="90">
        <f t="shared" si="24"/>
        <v>0</v>
      </c>
      <c r="L96" s="90">
        <f t="shared" si="24"/>
        <v>0</v>
      </c>
      <c r="M96" s="90">
        <f t="shared" si="24"/>
        <v>0</v>
      </c>
      <c r="N96" s="90">
        <f t="shared" si="24"/>
        <v>0</v>
      </c>
      <c r="O96" s="90">
        <f t="shared" si="24"/>
        <v>0</v>
      </c>
      <c r="P96" s="90">
        <f t="shared" si="24"/>
        <v>0</v>
      </c>
      <c r="Q96" s="90">
        <f t="shared" si="24"/>
        <v>0</v>
      </c>
      <c r="R96" s="90">
        <f>$G$46/12</f>
        <v>0</v>
      </c>
      <c r="S96" s="90">
        <f t="shared" ref="S96:AC96" si="25">$G$46/12</f>
        <v>0</v>
      </c>
      <c r="T96" s="90">
        <f t="shared" si="25"/>
        <v>0</v>
      </c>
      <c r="U96" s="90">
        <f t="shared" si="25"/>
        <v>0</v>
      </c>
      <c r="V96" s="90">
        <f t="shared" si="25"/>
        <v>0</v>
      </c>
      <c r="W96" s="90">
        <f t="shared" si="25"/>
        <v>0</v>
      </c>
      <c r="X96" s="90">
        <f t="shared" si="25"/>
        <v>0</v>
      </c>
      <c r="Y96" s="90">
        <f t="shared" si="25"/>
        <v>0</v>
      </c>
      <c r="Z96" s="90">
        <f t="shared" si="25"/>
        <v>0</v>
      </c>
      <c r="AA96" s="90">
        <f t="shared" si="25"/>
        <v>0</v>
      </c>
      <c r="AB96" s="90">
        <f t="shared" si="25"/>
        <v>0</v>
      </c>
      <c r="AC96" s="90">
        <f t="shared" si="25"/>
        <v>0</v>
      </c>
      <c r="AD96" s="90">
        <f>$H$46/12</f>
        <v>0</v>
      </c>
      <c r="AE96" s="90">
        <f t="shared" ref="AE96:AO96" si="26">$H$46/12</f>
        <v>0</v>
      </c>
      <c r="AF96" s="90">
        <f t="shared" si="26"/>
        <v>0</v>
      </c>
      <c r="AG96" s="90">
        <f t="shared" si="26"/>
        <v>0</v>
      </c>
      <c r="AH96" s="90">
        <f t="shared" si="26"/>
        <v>0</v>
      </c>
      <c r="AI96" s="90">
        <f t="shared" si="26"/>
        <v>0</v>
      </c>
      <c r="AJ96" s="90">
        <f t="shared" si="26"/>
        <v>0</v>
      </c>
      <c r="AK96" s="90">
        <f t="shared" si="26"/>
        <v>0</v>
      </c>
      <c r="AL96" s="90">
        <f t="shared" si="26"/>
        <v>0</v>
      </c>
      <c r="AM96" s="90">
        <f t="shared" si="26"/>
        <v>0</v>
      </c>
      <c r="AN96" s="90">
        <f t="shared" si="26"/>
        <v>0</v>
      </c>
      <c r="AO96" s="90">
        <f t="shared" si="26"/>
        <v>0</v>
      </c>
    </row>
    <row r="97" spans="2:41" x14ac:dyDescent="0.55000000000000004">
      <c r="B97" s="97" t="s">
        <v>36</v>
      </c>
      <c r="C97" s="11"/>
      <c r="D97" s="11"/>
      <c r="E97" s="11"/>
      <c r="F97" s="90">
        <f>IF(F$58&lt;'Investissements - Financement'!$E$27*12,-'Investissements - Financement'!$L$25/12,0)</f>
        <v>0</v>
      </c>
      <c r="G97" s="90">
        <f>IF(G$58&lt;'Investissements - Financement'!$E$27*12,-'Investissements - Financement'!$L$25/12,0)</f>
        <v>0</v>
      </c>
      <c r="H97" s="90">
        <f>IF(H$58&lt;'Investissements - Financement'!$E$27*12,-'Investissements - Financement'!$L$25/12,0)</f>
        <v>0</v>
      </c>
      <c r="I97" s="90">
        <f>IF(I$58&lt;'Investissements - Financement'!$E$27*12,-'Investissements - Financement'!$L$25/12,0)</f>
        <v>0</v>
      </c>
      <c r="J97" s="90">
        <f>IF(J$58&lt;'Investissements - Financement'!$E$27*12,-'Investissements - Financement'!$L$25/12,0)</f>
        <v>0</v>
      </c>
      <c r="K97" s="90">
        <f>IF(K$58&lt;'Investissements - Financement'!$E$27*12,-'Investissements - Financement'!$L$25/12,0)</f>
        <v>0</v>
      </c>
      <c r="L97" s="90">
        <f>IF(L$58&lt;'Investissements - Financement'!$E$27*12,-'Investissements - Financement'!$L$25/12,0)</f>
        <v>0</v>
      </c>
      <c r="M97" s="90">
        <f>IF(M$58&lt;'Investissements - Financement'!$E$27*12,-'Investissements - Financement'!$L$25/12,0)</f>
        <v>0</v>
      </c>
      <c r="N97" s="90">
        <f>IF(N$58&lt;'Investissements - Financement'!$E$27*12,-'Investissements - Financement'!$L$25/12,0)</f>
        <v>0</v>
      </c>
      <c r="O97" s="90">
        <f>IF(O$58&lt;'Investissements - Financement'!$E$27*12,-'Investissements - Financement'!$L$25/12,0)</f>
        <v>0</v>
      </c>
      <c r="P97" s="90">
        <f>IF(P$58&lt;'Investissements - Financement'!$E$27*12,-'Investissements - Financement'!$L$25/12,0)</f>
        <v>0</v>
      </c>
      <c r="Q97" s="90">
        <f>IF(Q$58&lt;'Investissements - Financement'!$E$27*12,-'Investissements - Financement'!$L$25/12,0)</f>
        <v>0</v>
      </c>
      <c r="R97" s="90">
        <f>IF(R$58&lt;'Investissements - Financement'!$E$27*12,-'Investissements - Financement'!$L$25/12,0)</f>
        <v>0</v>
      </c>
      <c r="S97" s="90">
        <f>IF(S$58&lt;'Investissements - Financement'!$E$27*12,-'Investissements - Financement'!$L$25/12,0)</f>
        <v>0</v>
      </c>
      <c r="T97" s="90">
        <f>IF(T$58&lt;'Investissements - Financement'!$E$27*12,-'Investissements - Financement'!$L$25/12,0)</f>
        <v>0</v>
      </c>
      <c r="U97" s="90">
        <f>IF(U$58&lt;'Investissements - Financement'!$E$27*12,-'Investissements - Financement'!$L$25/12,0)</f>
        <v>0</v>
      </c>
      <c r="V97" s="90">
        <f>IF(V$58&lt;'Investissements - Financement'!$E$27*12,-'Investissements - Financement'!$L$25/12,0)</f>
        <v>0</v>
      </c>
      <c r="W97" s="90">
        <f>IF(W$58&lt;'Investissements - Financement'!$E$27*12,-'Investissements - Financement'!$L$25/12,0)</f>
        <v>0</v>
      </c>
      <c r="X97" s="90">
        <f>IF(X$58&lt;'Investissements - Financement'!$E$27*12,-'Investissements - Financement'!$L$25/12,0)</f>
        <v>0</v>
      </c>
      <c r="Y97" s="90">
        <f>IF(Y$58&lt;'Investissements - Financement'!$E$27*12,-'Investissements - Financement'!$L$25/12,0)</f>
        <v>0</v>
      </c>
      <c r="Z97" s="90">
        <f>IF(Z$58&lt;'Investissements - Financement'!$E$27*12,-'Investissements - Financement'!$L$25/12,0)</f>
        <v>0</v>
      </c>
      <c r="AA97" s="90">
        <f>IF(AA$58&lt;'Investissements - Financement'!$E$27*12,-'Investissements - Financement'!$L$25/12,0)</f>
        <v>0</v>
      </c>
      <c r="AB97" s="90">
        <f>IF(AB$58&lt;'Investissements - Financement'!$E$27*12,-'Investissements - Financement'!$L$25/12,0)</f>
        <v>0</v>
      </c>
      <c r="AC97" s="90">
        <f>IF(AC$58&lt;'Investissements - Financement'!$E$27*12,-'Investissements - Financement'!$L$25/12,0)</f>
        <v>0</v>
      </c>
      <c r="AD97" s="90">
        <f>IF(AD$58&lt;'Investissements - Financement'!$E$27*12,-'Investissements - Financement'!$L$25/12,0)</f>
        <v>0</v>
      </c>
      <c r="AE97" s="90">
        <f>IF(AE$58&lt;'Investissements - Financement'!$E$27*12,-'Investissements - Financement'!$L$25/12,0)</f>
        <v>0</v>
      </c>
      <c r="AF97" s="90">
        <f>IF(AF$58&lt;'Investissements - Financement'!$E$27*12,-'Investissements - Financement'!$L$25/12,0)</f>
        <v>0</v>
      </c>
      <c r="AG97" s="90">
        <f>IF(AG$58&lt;'Investissements - Financement'!$E$27*12,-'Investissements - Financement'!$L$25/12,0)</f>
        <v>0</v>
      </c>
      <c r="AH97" s="90">
        <f>IF(AH$58&lt;'Investissements - Financement'!$E$27*12,-'Investissements - Financement'!$L$25/12,0)</f>
        <v>0</v>
      </c>
      <c r="AI97" s="90">
        <f>IF(AI$58&lt;'Investissements - Financement'!$E$27*12,-'Investissements - Financement'!$L$25/12,0)</f>
        <v>0</v>
      </c>
      <c r="AJ97" s="90">
        <f>IF(AJ$58&lt;'Investissements - Financement'!$E$27*12,-'Investissements - Financement'!$L$25/12,0)</f>
        <v>0</v>
      </c>
      <c r="AK97" s="90">
        <f>IF(AK$58&lt;'Investissements - Financement'!$E$27*12,-'Investissements - Financement'!$L$25/12,0)</f>
        <v>0</v>
      </c>
      <c r="AL97" s="90">
        <f>IF(AL$58&lt;'Investissements - Financement'!$E$27*12,-'Investissements - Financement'!$L$25/12,0)</f>
        <v>0</v>
      </c>
      <c r="AM97" s="90">
        <f>IF(AM$58&lt;'Investissements - Financement'!$E$27*12,-'Investissements - Financement'!$L$25/12,0)</f>
        <v>0</v>
      </c>
      <c r="AN97" s="90">
        <f>IF(AN$58&lt;'Investissements - Financement'!$E$27*12,-'Investissements - Financement'!$L$25/12,0)</f>
        <v>0</v>
      </c>
      <c r="AO97" s="91">
        <f>IF(AO$58&lt;'Investissements - Financement'!$E$27*12,-'Investissements - Financement'!$L$25/12,0)</f>
        <v>0</v>
      </c>
    </row>
    <row r="98" spans="2:41" x14ac:dyDescent="0.55000000000000004">
      <c r="B98" s="93" t="s">
        <v>37</v>
      </c>
      <c r="C98" s="94"/>
      <c r="D98" s="94"/>
      <c r="E98" s="94"/>
      <c r="F98" s="108">
        <f>SUM(F95:F97)</f>
        <v>0</v>
      </c>
      <c r="G98" s="108">
        <f t="shared" ref="G98:AO98" si="27">SUM(G95:G97)</f>
        <v>0</v>
      </c>
      <c r="H98" s="108">
        <f t="shared" si="27"/>
        <v>0</v>
      </c>
      <c r="I98" s="108">
        <f t="shared" si="27"/>
        <v>0</v>
      </c>
      <c r="J98" s="108">
        <f t="shared" si="27"/>
        <v>0</v>
      </c>
      <c r="K98" s="108">
        <f t="shared" si="27"/>
        <v>0</v>
      </c>
      <c r="L98" s="108">
        <f t="shared" si="27"/>
        <v>0</v>
      </c>
      <c r="M98" s="108">
        <f t="shared" si="27"/>
        <v>0</v>
      </c>
      <c r="N98" s="108">
        <f t="shared" si="27"/>
        <v>0</v>
      </c>
      <c r="O98" s="108">
        <f t="shared" si="27"/>
        <v>0</v>
      </c>
      <c r="P98" s="108">
        <f t="shared" si="27"/>
        <v>0</v>
      </c>
      <c r="Q98" s="108">
        <f t="shared" si="27"/>
        <v>0</v>
      </c>
      <c r="R98" s="108">
        <f t="shared" si="27"/>
        <v>0</v>
      </c>
      <c r="S98" s="108">
        <f t="shared" si="27"/>
        <v>0</v>
      </c>
      <c r="T98" s="108">
        <f t="shared" si="27"/>
        <v>0</v>
      </c>
      <c r="U98" s="108">
        <f t="shared" si="27"/>
        <v>0</v>
      </c>
      <c r="V98" s="108">
        <f t="shared" si="27"/>
        <v>0</v>
      </c>
      <c r="W98" s="108">
        <f t="shared" si="27"/>
        <v>0</v>
      </c>
      <c r="X98" s="108">
        <f t="shared" si="27"/>
        <v>0</v>
      </c>
      <c r="Y98" s="108">
        <f t="shared" si="27"/>
        <v>0</v>
      </c>
      <c r="Z98" s="108">
        <f t="shared" si="27"/>
        <v>0</v>
      </c>
      <c r="AA98" s="108">
        <f t="shared" si="27"/>
        <v>0</v>
      </c>
      <c r="AB98" s="108">
        <f t="shared" si="27"/>
        <v>0</v>
      </c>
      <c r="AC98" s="108">
        <f t="shared" si="27"/>
        <v>0</v>
      </c>
      <c r="AD98" s="108">
        <f t="shared" si="27"/>
        <v>0</v>
      </c>
      <c r="AE98" s="108">
        <f t="shared" si="27"/>
        <v>0</v>
      </c>
      <c r="AF98" s="108">
        <f t="shared" si="27"/>
        <v>0</v>
      </c>
      <c r="AG98" s="108">
        <f t="shared" si="27"/>
        <v>0</v>
      </c>
      <c r="AH98" s="108">
        <f t="shared" si="27"/>
        <v>0</v>
      </c>
      <c r="AI98" s="108">
        <f t="shared" si="27"/>
        <v>0</v>
      </c>
      <c r="AJ98" s="108">
        <f t="shared" si="27"/>
        <v>0</v>
      </c>
      <c r="AK98" s="108">
        <f t="shared" si="27"/>
        <v>0</v>
      </c>
      <c r="AL98" s="108">
        <f t="shared" si="27"/>
        <v>0</v>
      </c>
      <c r="AM98" s="108">
        <f t="shared" si="27"/>
        <v>0</v>
      </c>
      <c r="AN98" s="108">
        <f t="shared" si="27"/>
        <v>0</v>
      </c>
      <c r="AO98" s="109">
        <f t="shared" si="27"/>
        <v>0</v>
      </c>
    </row>
    <row r="99" spans="2:41" x14ac:dyDescent="0.55000000000000004">
      <c r="B99" s="101"/>
      <c r="C99" s="102"/>
      <c r="D99" s="102"/>
      <c r="E99" s="102"/>
      <c r="F99" s="103"/>
      <c r="G99" s="103"/>
      <c r="H99" s="103"/>
      <c r="I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4"/>
    </row>
    <row r="101" spans="2:41" x14ac:dyDescent="0.55000000000000004">
      <c r="B101" s="110" t="s">
        <v>175</v>
      </c>
    </row>
    <row r="103" spans="2:41" x14ac:dyDescent="0.55000000000000004">
      <c r="B103" s="99" t="s">
        <v>40</v>
      </c>
      <c r="Q103" s="37" t="b">
        <f>ROUND(SUM(F62:Q62),0)=ROUND($F$12,0)</f>
        <v>1</v>
      </c>
      <c r="AC103" s="37" t="b">
        <f>ROUND(SUM(R62:AC62),0)=ROUND($G$12,0)</f>
        <v>1</v>
      </c>
      <c r="AO103" s="37" t="b">
        <f>ROUND(SUM(AD62:AO62),0)=ROUND($H$12,0)</f>
        <v>1</v>
      </c>
    </row>
    <row r="104" spans="2:41" x14ac:dyDescent="0.55000000000000004">
      <c r="B104" s="99" t="s">
        <v>172</v>
      </c>
      <c r="Q104" s="37" t="b">
        <f>ROUND(SUM(F66:Q66),0)=ROUND($F$16,0)</f>
        <v>1</v>
      </c>
      <c r="AC104" s="37" t="b">
        <f>ROUND(SUM(R66:AC66),0)=ROUND($G$16,0)</f>
        <v>1</v>
      </c>
      <c r="AO104" s="37" t="b">
        <f>ROUND(SUM(AD66:AO66),0)=ROUND($H$16,0)</f>
        <v>1</v>
      </c>
    </row>
    <row r="105" spans="2:41" x14ac:dyDescent="0.55000000000000004">
      <c r="B105" s="99" t="s">
        <v>173</v>
      </c>
      <c r="Q105" s="37" t="b">
        <f>ROUND(SUM(F89:Q89),0)=ROUND($F$39,0)</f>
        <v>1</v>
      </c>
      <c r="AC105" s="37" t="b">
        <f>ROUND(SUM(R89:AC89),0)=ROUND($G$39,0)</f>
        <v>1</v>
      </c>
      <c r="AO105" s="37" t="b">
        <f>ROUND(SUM(AD89:AO89),0)=ROUND($H$39,0)</f>
        <v>1</v>
      </c>
    </row>
    <row r="106" spans="2:41" x14ac:dyDescent="0.55000000000000004">
      <c r="B106" s="99" t="s">
        <v>174</v>
      </c>
      <c r="Q106" s="37" t="b">
        <f>ROUND(SUM(F95:Q95),0)=ROUND($F$45,0)</f>
        <v>1</v>
      </c>
      <c r="AC106" s="37" t="b">
        <f>ROUND(SUM(R95:AC95),0)=ROUND($G$45,0)</f>
        <v>1</v>
      </c>
      <c r="AO106" s="37" t="b">
        <f>ROUND(SUM(AD95:AO95),0)=ROUND($H$45,0)</f>
        <v>1</v>
      </c>
    </row>
    <row r="107" spans="2:41" x14ac:dyDescent="0.55000000000000004">
      <c r="B107" s="37" t="s">
        <v>208</v>
      </c>
      <c r="Q107" s="37" t="b">
        <f>ROUND(SUM(F98:Q98),0)=ROUND($F$48,0)</f>
        <v>1</v>
      </c>
      <c r="AC107" s="37" t="b">
        <f>ROUND(SUM(R98:AC98),0)=ROUND($G$48,0)</f>
        <v>1</v>
      </c>
      <c r="AO107" s="37" t="b">
        <f>ROUND(SUM(AD98:AO98),0)=ROUND($H$48,0)</f>
        <v>1</v>
      </c>
    </row>
  </sheetData>
  <mergeCells count="8">
    <mergeCell ref="B7:F8"/>
    <mergeCell ref="B55:F56"/>
    <mergeCell ref="F60:Q60"/>
    <mergeCell ref="R60:AC60"/>
    <mergeCell ref="AD60:AO60"/>
    <mergeCell ref="H10:H11"/>
    <mergeCell ref="F10:F11"/>
    <mergeCell ref="G10:G11"/>
  </mergeCells>
  <conditionalFormatting sqref="Q103:Q107">
    <cfRule type="containsText" dxfId="11" priority="5" operator="containsText" text="FAUX">
      <formula>NOT(ISERROR(SEARCH("FAUX",Q103)))</formula>
    </cfRule>
    <cfRule type="containsText" dxfId="10" priority="6" operator="containsText" text="VRAI">
      <formula>NOT(ISERROR(SEARCH("VRAI",Q103)))</formula>
    </cfRule>
  </conditionalFormatting>
  <conditionalFormatting sqref="AC103:AC107">
    <cfRule type="containsText" dxfId="9" priority="3" operator="containsText" text="FAUX">
      <formula>NOT(ISERROR(SEARCH("FAUX",AC103)))</formula>
    </cfRule>
    <cfRule type="containsText" dxfId="8" priority="4" operator="containsText" text="VRAI">
      <formula>NOT(ISERROR(SEARCH("VRAI",AC103)))</formula>
    </cfRule>
  </conditionalFormatting>
  <conditionalFormatting sqref="AO103:AO107">
    <cfRule type="containsText" dxfId="7" priority="1" operator="containsText" text="FAUX">
      <formula>NOT(ISERROR(SEARCH("FAUX",AO103)))</formula>
    </cfRule>
    <cfRule type="containsText" dxfId="6" priority="2" operator="containsText" text="VRAI">
      <formula>NOT(ISERROR(SEARCH("VRAI",AO103)))</formula>
    </cfRule>
  </conditionalFormatting>
  <pageMargins left="0.7" right="0.7" top="0.75" bottom="0.75" header="0.3" footer="0.3"/>
  <pageSetup paperSize="9" orientation="portrait" r:id="rId1"/>
  <ignoredErrors>
    <ignoredError sqref="F43:H43"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13</vt:i4>
      </vt:variant>
    </vt:vector>
  </HeadingPairs>
  <TitlesOfParts>
    <vt:vector size="13" baseType="lpstr">
      <vt:lpstr>Guide</vt:lpstr>
      <vt:lpstr>Hypothèses &gt;&gt;</vt:lpstr>
      <vt:lpstr>Données du projet</vt:lpstr>
      <vt:lpstr>Investissements - Financement</vt:lpstr>
      <vt:lpstr>Prévisionnel</vt:lpstr>
      <vt:lpstr>Résultats &gt;&gt;</vt:lpstr>
      <vt:lpstr>Synthèse</vt:lpstr>
      <vt:lpstr>Etats financiers &gt;</vt:lpstr>
      <vt:lpstr>Compte de résultat</vt:lpstr>
      <vt:lpstr>Suivi de trésorerie</vt:lpstr>
      <vt:lpstr>Plan de financement</vt:lpstr>
      <vt:lpstr>Output MMM</vt:lpstr>
      <vt:lpstr>Output BPmetrics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ocean</dc:creator>
  <cp:lastModifiedBy>Océane Lenain</cp:lastModifiedBy>
  <dcterms:created xsi:type="dcterms:W3CDTF">2021-12-28T12:33:19Z</dcterms:created>
  <dcterms:modified xsi:type="dcterms:W3CDTF">2023-09-18T16:24:58Z</dcterms:modified>
</cp:coreProperties>
</file>